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0" yWindow="0" windowWidth="28800" windowHeight="12435"/>
  </bookViews>
  <sheets>
    <sheet name="Январь 2022г." sheetId="11" r:id="rId1"/>
    <sheet name="Февраль 2022" sheetId="15" r:id="rId2"/>
    <sheet name="Март 2022" sheetId="16" r:id="rId3"/>
    <sheet name="2 квартал 2020" sheetId="10" state="hidden" r:id="rId4"/>
    <sheet name="3 квартал 2020" sheetId="1" state="hidden" r:id="rId5"/>
    <sheet name="4 квартал 2020" sheetId="12" state="hidden" r:id="rId6"/>
  </sheets>
  <calcPr calcId="162913"/>
</workbook>
</file>

<file path=xl/calcChain.xml><?xml version="1.0" encoding="utf-8"?>
<calcChain xmlns="http://schemas.openxmlformats.org/spreadsheetml/2006/main">
  <c r="I426" i="11"/>
  <c r="I140" l="1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17" l="1"/>
  <c r="I18"/>
  <c r="I19"/>
  <c r="I20"/>
  <c r="I21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J47" i="16" l="1"/>
  <c r="J45" l="1"/>
  <c r="J44"/>
  <c r="J43"/>
  <c r="J38"/>
  <c r="J37"/>
  <c r="J36"/>
  <c r="J31"/>
  <c r="J30"/>
  <c r="J29"/>
  <c r="I32" i="15" l="1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J46" i="16"/>
  <c r="J42"/>
  <c r="J41"/>
  <c r="J40"/>
  <c r="J39"/>
  <c r="J35"/>
  <c r="J34"/>
  <c r="J33"/>
  <c r="J32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48" l="1"/>
  <c r="I41" i="15"/>
  <c r="I40"/>
  <c r="I39"/>
  <c r="I38"/>
  <c r="I37"/>
  <c r="I36"/>
  <c r="I35"/>
  <c r="I34"/>
  <c r="I33"/>
  <c r="I42" l="1"/>
  <c r="A9" i="1" l="1"/>
  <c r="A10" s="1"/>
  <c r="A9" i="10"/>
  <c r="A10" s="1"/>
  <c r="H11" l="1"/>
  <c r="H11" i="1" l="1"/>
  <c r="H11" i="12" l="1"/>
  <c r="A9" l="1"/>
  <c r="A10" s="1"/>
</calcChain>
</file>

<file path=xl/sharedStrings.xml><?xml version="1.0" encoding="utf-8"?>
<sst xmlns="http://schemas.openxmlformats.org/spreadsheetml/2006/main" count="3274" uniqueCount="1502">
  <si>
    <t>Наименование филиала</t>
  </si>
  <si>
    <t>Субъект РФ</t>
  </si>
  <si>
    <t>Территориальная зона (Муниципальное образование, район)</t>
  </si>
  <si>
    <t>Наименование объекта электросетевого хозяйства</t>
  </si>
  <si>
    <t>№ п/п</t>
  </si>
  <si>
    <t>Дата и время отключения объекта (московское)</t>
  </si>
  <si>
    <t>Дата и время ввода объекта в работу (московское)</t>
  </si>
  <si>
    <t>Примечание</t>
  </si>
  <si>
    <t>Объем недопоставленной электрической энергии, кВт*час</t>
  </si>
  <si>
    <t>ИТОГО:</t>
  </si>
  <si>
    <t>Сведения об объеме недопоставленной в результате аварийных отключений электрической энергии
на объектах ООО "Газпром энерго"</t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</si>
  <si>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_2_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</si>
  <si>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_3_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</si>
  <si>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_4_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</si>
  <si>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t>Республика Башкортостан</t>
  </si>
  <si>
    <t>Сведения об объеме недопоставленной в результате аварийных отключений электрической энергии
на объектах ГУП "Региональные электрические сети" РБ</t>
  </si>
  <si>
    <t>ВЛ-0,4    Л-1        ТП-123</t>
  </si>
  <si>
    <t>ВЛ-0,4    Л-1 ТП-44</t>
  </si>
  <si>
    <t>АВ-0,4    Л-3 ТП-67</t>
  </si>
  <si>
    <t>ВЛ-0,4    Л-1 ТП-50</t>
  </si>
  <si>
    <t>ВЛ-0,4    Л-1 ТП-9</t>
  </si>
  <si>
    <t xml:space="preserve">В-10кВ Ф.8  ПС 110 Иглино-тяга </t>
  </si>
  <si>
    <t>АВ-0,4 Л-6 ТП-2163</t>
  </si>
  <si>
    <t>АВ-0,4    Л-1 ТП-6Г</t>
  </si>
  <si>
    <t>АВ-0,4    Л-1 ТП-31</t>
  </si>
  <si>
    <t>ТП-93 АВ-0,4 кВ Л-1</t>
  </si>
  <si>
    <t>АВ-0,4    Л-1 ТП-106</t>
  </si>
  <si>
    <t>ВЛ-0,4    Л-4 ТП-69</t>
  </si>
  <si>
    <t>ВЛ-10  Ф-4 ПС Иглино</t>
  </si>
  <si>
    <t>ПС Нагаево В-10 Ф16</t>
  </si>
  <si>
    <t>ВЛ-0,4    Л-1        ТП-9812</t>
  </si>
  <si>
    <t>ВЛ-0,4кВ  Л-1        ТП-9629</t>
  </si>
  <si>
    <t>ТП-16Г  Р-0,4 кВ 1Т</t>
  </si>
  <si>
    <t xml:space="preserve">1Т ТП-9 </t>
  </si>
  <si>
    <t>В-10  Ф-8 РП-908</t>
  </si>
  <si>
    <t>В-10  Ф-6 ПС Нагаево</t>
  </si>
  <si>
    <t>АВ-0,4 Л-1, ТП-90</t>
  </si>
  <si>
    <t xml:space="preserve">ПС Авдон ВЛ-10     Ф-11 </t>
  </si>
  <si>
    <t>ВЛ-0,4    Л-4 ТП-11</t>
  </si>
  <si>
    <t>ВЛ-0,4    Л-1 ТП-7</t>
  </si>
  <si>
    <t>ТП-45 АВ-0,4 кВ Л-1</t>
  </si>
  <si>
    <t>ТП-45 АВ-0,4 кВ Л-3</t>
  </si>
  <si>
    <t>ВЛ-0,4    Л-1 ТП-36</t>
  </si>
  <si>
    <t>ТП-9957  РУ-0,4 кВ 1Т</t>
  </si>
  <si>
    <t xml:space="preserve">ВЛ-10кВ Ф-394, РП Ягодный </t>
  </si>
  <si>
    <t>ТП-104 ф-396 РП-Ягодная</t>
  </si>
  <si>
    <t>ПО " ЦЭС"</t>
  </si>
  <si>
    <t>ТП-9956 Р-0,4 кВ 1Т ф.А</t>
  </si>
  <si>
    <t>ТП-90 ВЛ-0,4 кВ Л-1</t>
  </si>
  <si>
    <t xml:space="preserve">КЛ-0,4 кВ ТП-6182 ВРУ ж/д Уфимское шоссе 18 </t>
  </si>
  <si>
    <t>ВЛ-0,4 Л-2 ТП-68</t>
  </si>
  <si>
    <t>ВЛ-0,4 Л-1 ТП-68</t>
  </si>
  <si>
    <t>КЛ-0,4 кВ ТП-6182 ВРУ ж/д Уфимское шоссе 18</t>
  </si>
  <si>
    <t>ВЛ-0,4    Л-2 ТП-4306</t>
  </si>
  <si>
    <t>ВЛ-0,4 Л-2 ТП-01521</t>
  </si>
  <si>
    <t>ВЛ-0,4 Л-2 ТП-01480</t>
  </si>
  <si>
    <t>АВ-1Т ТП-9246</t>
  </si>
  <si>
    <t>ВЛ-0,4    Л-6 ТП-91</t>
  </si>
  <si>
    <t>В-10 ф.7 ПС Кудеевка</t>
  </si>
  <si>
    <t xml:space="preserve"> РП БКЗ  В-10 ф.Жил.Поселок </t>
  </si>
  <si>
    <t xml:space="preserve">В-10кВ ф.27 ЗРУ-10 УБКУА ЛПДС ПС Нурлино </t>
  </si>
  <si>
    <t>АВ-0,4 Л-1 ТП-05263</t>
  </si>
  <si>
    <t xml:space="preserve">В-10кВ ф.5 ПС Тавтиманово </t>
  </si>
  <si>
    <t>В-10кВ ф.5 ПС Улу-Теляк</t>
  </si>
  <si>
    <t>1Т ТП-9628</t>
  </si>
  <si>
    <t>В-10кВ ф.5 ПС      Иглино</t>
  </si>
  <si>
    <t>АВ-0,4 Л-3 ТП-6</t>
  </si>
  <si>
    <t>ВЛ-0,4кВ Л-5 ТП-96</t>
  </si>
  <si>
    <t>ВЛ-10кВ яч. 50,ЗРУ-10 ЛПДС</t>
  </si>
  <si>
    <t xml:space="preserve"> ТП-15 ВЛ-0,4  </t>
  </si>
  <si>
    <t>АВ-0,4кВ Л-3 ТП-22</t>
  </si>
  <si>
    <t>ПС Минзитарово В-10 Ф-8</t>
  </si>
  <si>
    <t>ВЛ-0,4    Л-2 ТП-66</t>
  </si>
  <si>
    <t>Р-0,4кВ Л-5 ТП-86</t>
  </si>
  <si>
    <t>В-10 Ф.5  ПС 110 Иглино-тяга</t>
  </si>
  <si>
    <t>ТП-9999 ВЛ-0,4 кВ Л-3</t>
  </si>
  <si>
    <t>В-10  Ф-14 РП Рощинский</t>
  </si>
  <si>
    <t>В-10  Ф-406 РП Вятка</t>
  </si>
  <si>
    <t>ВЛ-0,4кВ Л-3 ТП-116</t>
  </si>
  <si>
    <t>В-10 Ф-14 ПС Максимовка</t>
  </si>
  <si>
    <t>ВЛ-0,4кВ Л-1 ТП-106</t>
  </si>
  <si>
    <t>В-10  Ф-9 ПС Иглино</t>
  </si>
  <si>
    <t>ВЛ-0,4кВ Л-1 ТП-7</t>
  </si>
  <si>
    <t>ТП-70 ВЛ-0,4 кВ Л-4</t>
  </si>
  <si>
    <t>ТП-4302</t>
  </si>
  <si>
    <t>Р-0,4 1Т ф.С ТП-9882</t>
  </si>
  <si>
    <t>КЛ-0,4     РП-105-ВРУ ЖД Транспортная 44</t>
  </si>
  <si>
    <t>В-10кВ ф.14 ПС      Зубово</t>
  </si>
  <si>
    <t>ВЛ -10кВ ф.5 ПС Улу-Теляк, участок за РО-2141</t>
  </si>
  <si>
    <t>Ф.4  ПС 110 Иглино-тяга</t>
  </si>
  <si>
    <t>В-10кВ ф.12 ЗРУ УБКУА ЛПДС</t>
  </si>
  <si>
    <t>В-6 кВ    ТП-7259/2</t>
  </si>
  <si>
    <t>1Т   ТП-7155</t>
  </si>
  <si>
    <t>В-10 Ф-8  ПС 110 Шакша-р</t>
  </si>
  <si>
    <t>ТП-36 ВЛ-0,4 кВ Л-2</t>
  </si>
  <si>
    <t>ВЛ-0,4 Л-4 ТП-69</t>
  </si>
  <si>
    <t xml:space="preserve">ТП-05263 АВ-0,4 Л-2  </t>
  </si>
  <si>
    <t>ТП-60  АВ-0,4 кВ Л-2</t>
  </si>
  <si>
    <t xml:space="preserve">ТП-113 АВ-0,4 Л-1 </t>
  </si>
  <si>
    <t>ТП-9629  АВ-0,4 кВ Л-1</t>
  </si>
  <si>
    <t>1Т   ТП-60</t>
  </si>
  <si>
    <t>ТП-60  АВ-0,4 кВ Л-1</t>
  </si>
  <si>
    <t>н.п. Шамонино</t>
  </si>
  <si>
    <t>н.п. Улу-Теляк</t>
  </si>
  <si>
    <t>г. Уфа</t>
  </si>
  <si>
    <t>н.п. Иглино</t>
  </si>
  <si>
    <t>н.п. Акбердино</t>
  </si>
  <si>
    <t>н.п Осоргино</t>
  </si>
  <si>
    <t>н.п. Кудеевка</t>
  </si>
  <si>
    <t>н.п Нурлино</t>
  </si>
  <si>
    <t>н.п. Тавтиманово</t>
  </si>
  <si>
    <t>н.п Улу-Теляк</t>
  </si>
  <si>
    <t>н.п Нагаево</t>
  </si>
  <si>
    <t>н.п Иглино</t>
  </si>
  <si>
    <t>г. Стерлитамак</t>
  </si>
  <si>
    <t>н.п Максимовка</t>
  </si>
  <si>
    <t>н.п Зубово</t>
  </si>
  <si>
    <t>н.п. Нурлино</t>
  </si>
  <si>
    <t>н.п Шакша</t>
  </si>
  <si>
    <t>н.п Акберидно</t>
  </si>
  <si>
    <r>
      <t>за Февраль</t>
    </r>
    <r>
      <rPr>
        <b/>
        <u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 2022 года</t>
    </r>
  </si>
  <si>
    <t>н.п. Жукова</t>
  </si>
  <si>
    <t>н.п. Нагаево</t>
  </si>
  <si>
    <t>н.п. Большой Куганак</t>
  </si>
  <si>
    <t>за Март 2022 года</t>
  </si>
  <si>
    <t>ВЛ-10кВ  ф.156 ПС Кармаскалы</t>
  </si>
  <si>
    <t>Ф.5  ПС 110 Иглино-тяга</t>
  </si>
  <si>
    <t>В-10кВ  ф.388 РП-Карамалы</t>
  </si>
  <si>
    <t>В-10кВ  ф.18 ПС Авдон</t>
  </si>
  <si>
    <t>В-10кВ  ф.10 РП-409</t>
  </si>
  <si>
    <t>ВЛ-0,4    Л-1 ТП-60</t>
  </si>
  <si>
    <t xml:space="preserve">ВЛ-0,4 кВ л-1 ТП-6Г </t>
  </si>
  <si>
    <t xml:space="preserve">ВЛ-0,4 кВ л-1 ТП-9 </t>
  </si>
  <si>
    <t>ТП-2384 Ф-21 ПС Наумовка</t>
  </si>
  <si>
    <t>АВ-0,4 кВ Л-1 ТП-18</t>
  </si>
  <si>
    <t>АВ-0,4 кВ Л-1 ТП-9Г</t>
  </si>
  <si>
    <t>АВ-0,4 кВ Л-1 ТП-6</t>
  </si>
  <si>
    <t xml:space="preserve"> ВЛ-0,4 кВ Л-1 ТП-106</t>
  </si>
  <si>
    <t xml:space="preserve"> ВЛ-0,4 кВ Л-1 ТП-01284</t>
  </si>
  <si>
    <t>В-10кВ  ф.7 ПС Тавтиманово</t>
  </si>
  <si>
    <t>ТП-6111 ВН-6 к ТП-6002</t>
  </si>
  <si>
    <t xml:space="preserve"> АВ-0,4 кВ Л-1 ТП-62</t>
  </si>
  <si>
    <t xml:space="preserve"> АВ-0,4 кВ Л-3 ТП-97</t>
  </si>
  <si>
    <t xml:space="preserve">ВЛ-10 кВ Ф-8 ПС Иглино-тяговая участок за РС-19 </t>
  </si>
  <si>
    <t>В-10кВ  ф.156  ПС Кармаскалы</t>
  </si>
  <si>
    <t xml:space="preserve"> АВ-0,4 кВ Л-3 ТП-123</t>
  </si>
  <si>
    <t xml:space="preserve">В-10кВ  ф.7 ПС Ключарево </t>
  </si>
  <si>
    <t xml:space="preserve"> АВ-0,4 кВ Л-1 ТП-35</t>
  </si>
  <si>
    <t xml:space="preserve">В-10 Ф-7 ПС Иглино-тяговая </t>
  </si>
  <si>
    <t>ТП-35   РУ-0,4 кВ 1Т</t>
  </si>
  <si>
    <t xml:space="preserve"> ВЛ-0,4 кВ Л-1 ТП очистных сооружений</t>
  </si>
  <si>
    <t xml:space="preserve"> В-10 Ф-9 ПС Зубово</t>
  </si>
  <si>
    <t>ТП-84</t>
  </si>
  <si>
    <t xml:space="preserve">ВЛ-0,4 ТП-10 </t>
  </si>
  <si>
    <t xml:space="preserve">ВЛ-0,4 ТП-8Г </t>
  </si>
  <si>
    <t xml:space="preserve">ВЛ-10 ф.404 РП Вятка  </t>
  </si>
  <si>
    <t xml:space="preserve">ВЛ-10 ф.406 РП Вятка  </t>
  </si>
  <si>
    <t xml:space="preserve">В-10кВ  ф.22       ПС Наумовка </t>
  </si>
  <si>
    <t xml:space="preserve">В-10     РП-151     к ТП-6515 </t>
  </si>
  <si>
    <t xml:space="preserve"> АВ-0,4 кВ Л-2 ТП-15</t>
  </si>
  <si>
    <t xml:space="preserve">В-10кВ  ф.27 ЗРУ-10 УБКУА ЛПДС ПС Нурлино </t>
  </si>
  <si>
    <t>н.п. Авдон</t>
  </si>
  <si>
    <t>н.п. Кармаскалы</t>
  </si>
  <si>
    <t>н.п. Зинино</t>
  </si>
  <si>
    <t>н.п Наумовка</t>
  </si>
  <si>
    <t>н.п. Юматово</t>
  </si>
  <si>
    <t>н.п. Зубово</t>
  </si>
  <si>
    <t>Перегорел ПН Р-1Т 0,4 кВ ТП-9956. Перегруз</t>
  </si>
  <si>
    <t>Отключение ТП-90 Сгорел ПК-10 фаза А,В. Разгермитизация швов между проходными изоляторами и корпусом КТПН</t>
  </si>
  <si>
    <t>КЛ-0,4 кВ ТП-6182 повреждение ф.В. Износ, старение КЛ.</t>
  </si>
  <si>
    <t>ВЛ-0,4 кВ Л-1, Л-2. Пожар по адресу н.п. Иглино ул. Милиараторов 30а</t>
  </si>
  <si>
    <t>ВЛ-0,4 кВ Л-2 ТП-4306, обрыв нулевого провода.</t>
  </si>
  <si>
    <t>АВ-1Т ТП-9246. Перегруз</t>
  </si>
  <si>
    <t>АВ-Л-2 ТП-01521. Перегруз.</t>
  </si>
  <si>
    <t>АВ-Л-2 ТП-01480. Перегруз.</t>
  </si>
  <si>
    <t>ВЛ-0,4 кВ Л-6 ТП-91 перетртый провод выхода из ТП</t>
  </si>
  <si>
    <t>Повреждение в смежной Сетевой организации</t>
  </si>
  <si>
    <t>Схлест проводов</t>
  </si>
  <si>
    <t>ПК-10, Перегруз</t>
  </si>
  <si>
    <t>РТП-52. Упала ветка</t>
  </si>
  <si>
    <t>Перегруз</t>
  </si>
  <si>
    <t>упала ветка на линию</t>
  </si>
  <si>
    <t>Обрыв проводов</t>
  </si>
  <si>
    <t>Износ провода. Обрыв.</t>
  </si>
  <si>
    <t>Оплавление спусков от ВЛ-0,4 кВ</t>
  </si>
  <si>
    <t>Сгорел контакт ф.А Р-1Т</t>
  </si>
  <si>
    <t>Отгорел кабельный наконечник. Плохая опресовка.</t>
  </si>
  <si>
    <t>установка не калиброванных ПК-10</t>
  </si>
  <si>
    <t>Повреждение изолятора на ВЛ-10 кВ.</t>
  </si>
  <si>
    <t>Повреждение опоры автомобилем</t>
  </si>
  <si>
    <t>повреждение КЛ-10 кВ от ТП-4438 к ТП-4439</t>
  </si>
  <si>
    <t>Неправильная работа РЗиА</t>
  </si>
  <si>
    <t>Перегорели ПН-0,4 кВ ф.А ф.В. Перегруз</t>
  </si>
  <si>
    <t>Выход из строя трансформатора</t>
  </si>
  <si>
    <t>Для безопасного ведение работ по замене трансформатора</t>
  </si>
  <si>
    <t>обрыв проводов</t>
  </si>
  <si>
    <t>Замыкание контактов АВ-0,4 кВ АВ Л-1</t>
  </si>
  <si>
    <t>Повреждение на балансе потребителя</t>
  </si>
  <si>
    <t>Для востоновление нормальной схемы электроснабжения</t>
  </si>
  <si>
    <t>Перегорание ПК-10 ф. С</t>
  </si>
  <si>
    <t>В ТП-9955 повреждение концевых муфт шитого полиэтилена, повреждение опорной изоляции в яч.Ф-16 ПС Нагаево, Дефект РТП-9955</t>
  </si>
  <si>
    <t>Разрушение опорного изолятора РТП-11Г ф.С, обгоревший крнтакт ф.С.</t>
  </si>
  <si>
    <t>Повреждение КЛ-10 кВ Ф-8 ПС Иглино к РС-7 нитка А</t>
  </si>
  <si>
    <t>Износ деревянной опоры</t>
  </si>
  <si>
    <t>Грейдер сбил опору</t>
  </si>
  <si>
    <t>Плохой контакт на опоре. Замена прокалывающего зажима в линии</t>
  </si>
  <si>
    <t>Обгоревший провод на вводе 0,4 кВ</t>
  </si>
  <si>
    <t>РПВ успешно</t>
  </si>
  <si>
    <t>дефект опорного изолятора 1Т</t>
  </si>
  <si>
    <t>Обрыв провода</t>
  </si>
  <si>
    <t>А/М сбил опору ВЛ-0,4 кВ Л-3</t>
  </si>
  <si>
    <t xml:space="preserve">Повреждение в смежной сетевой организации </t>
  </si>
  <si>
    <t>Перегруз. Перекос фаз</t>
  </si>
  <si>
    <t>сгорел Опорный изолятор РТП-30</t>
  </si>
  <si>
    <t>схлест проводов</t>
  </si>
  <si>
    <t>упала ветка на РТП-159.Повреждение на балансе смежной сетевой организации</t>
  </si>
  <si>
    <t>Наброс ветки</t>
  </si>
  <si>
    <t>Повреждение на балансе смежной сетевой организации. Обрыв шлейфа в сетях ЗРЭС</t>
  </si>
  <si>
    <t>Повреждение опорного изолятора в ТП-9073</t>
  </si>
  <si>
    <t xml:space="preserve">Наброс постороннего предмета на ВЛ-10 кВ Ф-5 ПС Иглино Тяга </t>
  </si>
  <si>
    <t xml:space="preserve">Замена изоляторов на оп.№ 18 </t>
  </si>
  <si>
    <t>дефект опорного изолятора 1Т ТП-84</t>
  </si>
  <si>
    <t>Отгорание шлейфа ВЛ-10 кВ в виду перегруза</t>
  </si>
  <si>
    <t>По заявке Стерл.Водоканал</t>
  </si>
  <si>
    <t>Повреждение в смежной сетевой организации. Возгорание ТП-186</t>
  </si>
  <si>
    <t>Перегорел ПН-0,4 кВ Л-1</t>
  </si>
  <si>
    <t>Повреждение КЛ-6 кВ от ТП-6111 к ТП-6002</t>
  </si>
  <si>
    <t>Повреждение корпуса ТП-2384, привело к замыканию оборудования ТП</t>
  </si>
  <si>
    <t>Повреждение в смежной сетевой организации.</t>
  </si>
  <si>
    <t>неисправность трасформатора</t>
  </si>
  <si>
    <t>Замена отходящего АВ-0,4 Л-3</t>
  </si>
  <si>
    <t>износ оборудование</t>
  </si>
  <si>
    <t>Износ оборудование</t>
  </si>
  <si>
    <t>Отключение по заявке ЖКХ</t>
  </si>
  <si>
    <t>КЗ. Вызванным подрядной организацией ООО "НЕФТЕХ" при производстве работ по монтажу линии СИП в охранной зоне ВЛ-0,4 кВ</t>
  </si>
  <si>
    <t>17ч. 55 мин. 01.01.2022</t>
  </si>
  <si>
    <t>23 ч. 50 мин.  2022.01.07</t>
  </si>
  <si>
    <t>21ч. 38 мин. 01.01.2022</t>
  </si>
  <si>
    <t>02 ч. 29 мин. 2022.01.08</t>
  </si>
  <si>
    <t>02 ч. 50 мин. 2022.02.02</t>
  </si>
  <si>
    <t>11 ч. 03 мин. 2022.02.02</t>
  </si>
  <si>
    <t>17 ч. 12 мин.  2022.02.02</t>
  </si>
  <si>
    <t>20 ч. 23 мин.  2022.02.02</t>
  </si>
  <si>
    <t>17 ч. 30 мин. 2022.02.03</t>
  </si>
  <si>
    <t>22 ч. 17 мин. 2022.02.03</t>
  </si>
  <si>
    <t>23 ч. 37 мин. 2022.02.03</t>
  </si>
  <si>
    <t>05 ч. 10 мин.  2022.02.04</t>
  </si>
  <si>
    <t>11 ч. 26 мин. 2022.02.04</t>
  </si>
  <si>
    <t>06 ч. 04 мин. 2022.02.05</t>
  </si>
  <si>
    <t>10 ч. 10 мин. 2022.02.07</t>
  </si>
  <si>
    <t>16 ч. 42 мин.  2022.02.07</t>
  </si>
  <si>
    <t>01 ч. 46 мин. 2022.02.08</t>
  </si>
  <si>
    <t>14 ч. 40 мин. 2022.02.11</t>
  </si>
  <si>
    <t>21 ч. 30 мин. 2022.02.11</t>
  </si>
  <si>
    <t>13 ч. 37 мин.  2022.02.12</t>
  </si>
  <si>
    <t>16 ч. 41 мин.  2022.02.12</t>
  </si>
  <si>
    <t>16 ч. 30 мин. 2022.02.13</t>
  </si>
  <si>
    <t>19 ч. 50 мин.  2022.02.13</t>
  </si>
  <si>
    <t>10 ч. 09 мин.  2022.02.18</t>
  </si>
  <si>
    <t>07 ч. 45 мин. 2022.02.23</t>
  </si>
  <si>
    <t>11 ч. 40 мин. 2022.02.23</t>
  </si>
  <si>
    <t>13 ч. 47 мин.  2022.02.23</t>
  </si>
  <si>
    <t>16 ч. 22 мин. 2022.02.23</t>
  </si>
  <si>
    <t>18 ч. 14 мин. 2022.02.23</t>
  </si>
  <si>
    <t>20 ч. 15 мин. 2022.02.23</t>
  </si>
  <si>
    <t>00 ч. 21 мин. 2022.02.24</t>
  </si>
  <si>
    <t>14 ч. 58 мин.  2022.02.24</t>
  </si>
  <si>
    <t>14 ч. 56 мин. 2022.02.25</t>
  </si>
  <si>
    <t>20 ч. 49 мин. 2022.02.25</t>
  </si>
  <si>
    <t>13 ч. 07 мин. 2022.02.26</t>
  </si>
  <si>
    <t>16 ч. 25 мин. 2022.02.27</t>
  </si>
  <si>
    <t>12 ч. 53 мин.  2022.02.02</t>
  </si>
  <si>
    <t>17 ч. 50 мин. 2022.02.02</t>
  </si>
  <si>
    <t>23 ч. 26 мин. 2022.02.02</t>
  </si>
  <si>
    <t>19 ч. 23 мин. 2022.02.03</t>
  </si>
  <si>
    <t>02 ч. 49 мин. 2022.02.04</t>
  </si>
  <si>
    <t>02 ч. 01 мин. 2022.02.04</t>
  </si>
  <si>
    <t>08 ч. 58 мин. 2022.02.04</t>
  </si>
  <si>
    <t>12 ч. 49 мин. 2022.02.04</t>
  </si>
  <si>
    <t>07 ч. 20 мин. 2022.02.05</t>
  </si>
  <si>
    <t>10 ч. 39 мин. 2022.02.07</t>
  </si>
  <si>
    <t>22 ч. 51 мин. 2022.02.07</t>
  </si>
  <si>
    <t>01 ч. 59 мин. 2022.02.08</t>
  </si>
  <si>
    <t>16 ч. 17 мин. 2022.02.11</t>
  </si>
  <si>
    <t>22 ч. 15 мин. 2022.02.11</t>
  </si>
  <si>
    <t>17 ч. 49 мин.  2022.02.12</t>
  </si>
  <si>
    <t>16 ч. 54 мин. 2022.02.12</t>
  </si>
  <si>
    <t>18 ч. 15 мин. 2022.02.13</t>
  </si>
  <si>
    <t>20 ч. 58 мин. 2022.02.13</t>
  </si>
  <si>
    <t>11 ч. 08 мин.  2022.02.18</t>
  </si>
  <si>
    <t>14 ч. 40 мин.  2022.02.18</t>
  </si>
  <si>
    <t>11 ч. 01 мин. 2022.02.23</t>
  </si>
  <si>
    <t>12 ч. 21 мин.  2022.02.23</t>
  </si>
  <si>
    <t>14 ч. 48 мин. 2022.02.23</t>
  </si>
  <si>
    <t>17 ч. 00 мин. 2022.02.23</t>
  </si>
  <si>
    <t>18 ч. 50 мин. 2022.02.23</t>
  </si>
  <si>
    <t>21 ч. 13 мин. 2022.02.23</t>
  </si>
  <si>
    <t>01 ч. 18 мин. 2022.02.24</t>
  </si>
  <si>
    <t>19 ч. 30 мин. 2022.02.24</t>
  </si>
  <si>
    <t>15 ч. 43 мин. 2022.02.25</t>
  </si>
  <si>
    <t>23 ч. 30 мин. 2022.02.25</t>
  </si>
  <si>
    <t>15 ч. 26 мин.  2022.02.26</t>
  </si>
  <si>
    <t>16 ч. 58 мин. 2022.02.27</t>
  </si>
  <si>
    <t>11 ч. 27 мин. 2022.03.30</t>
  </si>
  <si>
    <t>11 ч. 04 мин.  2022.03.30</t>
  </si>
  <si>
    <t>12 ч. 49 мин.  2022.03.29</t>
  </si>
  <si>
    <t>12 ч. 56 мин. 2022.03.29</t>
  </si>
  <si>
    <t>11 ч. 40 мин. 2022.03.29</t>
  </si>
  <si>
    <t>15 ч. 58 мин. 2022.03.29</t>
  </si>
  <si>
    <t>16 ч. 15 мин. 2022.03.29</t>
  </si>
  <si>
    <t>15 ч. 00 мин. 2022.03.29</t>
  </si>
  <si>
    <t>08 ч. 00 мин. 2022.03.28</t>
  </si>
  <si>
    <t>19 ч. 10 мин. 2022.03.27</t>
  </si>
  <si>
    <t>22 ч. 13 мин. 2022.03.27</t>
  </si>
  <si>
    <t>18 ч. 00 мин.  2022.03.27</t>
  </si>
  <si>
    <t>19 ч. 30 мин. 2022.03.27</t>
  </si>
  <si>
    <t>18 ч. 00 мин. 2022.03.27</t>
  </si>
  <si>
    <t>12 ч. 51 мин. 2022.03.27</t>
  </si>
  <si>
    <t>03 ч. 40 мин. 2022.03.26</t>
  </si>
  <si>
    <t>19 ч. 10 мин. 2022.03.24</t>
  </si>
  <si>
    <t>22 ч. 20 мин. 2022.03.23</t>
  </si>
  <si>
    <t>13 ч. 35 мин. 2022.03.21</t>
  </si>
  <si>
    <t>09 ч. 30 мин. 2022.03.21</t>
  </si>
  <si>
    <t>11 ч. 15 мин. 2022.03.17</t>
  </si>
  <si>
    <t>01 ч. 57 мин. 2022.03.17</t>
  </si>
  <si>
    <t>21 ч. 59 мин. 2022.03.16</t>
  </si>
  <si>
    <t>20 ч. 58 мин. 2022.03.14</t>
  </si>
  <si>
    <t>10 ч. 20 мин. 2022.03.12</t>
  </si>
  <si>
    <t>09 ч. 09 мин. 2022.03.08</t>
  </si>
  <si>
    <t>22 ч. 19 мин. 2022.03.07</t>
  </si>
  <si>
    <t>15 ч. 28 мин. 2022.03.07</t>
  </si>
  <si>
    <t>12 ч. 15 мин. 2022.03.06</t>
  </si>
  <si>
    <t>14 ч. 10 мин. 2022.03.06</t>
  </si>
  <si>
    <t>11 ч. 30 мин. 2022.03.06</t>
  </si>
  <si>
    <t>11 ч. 38 мин. 2022.03.06</t>
  </si>
  <si>
    <t>21 ч. 25 мин. 2022.03.05</t>
  </si>
  <si>
    <t>12 ч. 20 мин. 2022.03.03</t>
  </si>
  <si>
    <t>16 ч. 38 мин. 2022.03.03</t>
  </si>
  <si>
    <t>19 ч. 22 мин. 2022.03.02</t>
  </si>
  <si>
    <t>10 ч. 20 мин. 2022.03.01</t>
  </si>
  <si>
    <t>14 ч. 44 мин. 2022.03.30</t>
  </si>
  <si>
    <t>12 ч. 17 мин. 2022.03.30</t>
  </si>
  <si>
    <t>19 ч. 39 мин. 2022.03.29</t>
  </si>
  <si>
    <t>12 ч. 34 мин. 2022.03.29</t>
  </si>
  <si>
    <t>18 ч. 10 мин. 2022.03.29</t>
  </si>
  <si>
    <t>17 ч. 50 мин. 2022.03.29</t>
  </si>
  <si>
    <t>17 ч. 48 мин. 2022.03.28</t>
  </si>
  <si>
    <t>22 ч. 35 мин.  2022.03.27</t>
  </si>
  <si>
    <t>23 ч. 12 мин. 2022.03.27</t>
  </si>
  <si>
    <t>20 ч. 53 мин. 2022.03.27</t>
  </si>
  <si>
    <t>21 ч. 10 мин. 2022.03.27</t>
  </si>
  <si>
    <t>22 ч. 37 мин.  2022.03.27</t>
  </si>
  <si>
    <t>14 ч. 25 мин.  2022.03.27</t>
  </si>
  <si>
    <t>18 ч. 11 мин.  2022.03.26</t>
  </si>
  <si>
    <t>21 ч. 19 мин. 2022.03.24</t>
  </si>
  <si>
    <t>01 ч. 03 мин. 2022.03.24</t>
  </si>
  <si>
    <t>14 ч. 43 мин. 2022.03.21</t>
  </si>
  <si>
    <t>11 ч. 09 мин. 2022.03.21</t>
  </si>
  <si>
    <t>14 ч. 00 мин. 2022.03.17</t>
  </si>
  <si>
    <t>05 ч. 30 мин. 2022.03.17</t>
  </si>
  <si>
    <t>22 ч. 16 мин. 2022.03.16</t>
  </si>
  <si>
    <t>22 ч. 51 мин. 2022.03.14</t>
  </si>
  <si>
    <t>14 ч. 06 мин. 2022.03.12</t>
  </si>
  <si>
    <t>11 ч. 50 мин. 2022.03.08</t>
  </si>
  <si>
    <t>03 ч. 02 мин. 2022.03.08</t>
  </si>
  <si>
    <t>21 ч. 12 мин. 2022.03.07</t>
  </si>
  <si>
    <t>18 ч. 52 мин. 2022.03.06</t>
  </si>
  <si>
    <t>14 ч. 50 мин. 2022.03.06</t>
  </si>
  <si>
    <t>14 ч. 05 мин. 2022.03.06</t>
  </si>
  <si>
    <t>12 ч. 48 мин. 2022.03.06</t>
  </si>
  <si>
    <t>12 ч. 03 мин. 2022.03.06</t>
  </si>
  <si>
    <t>00 ч. 41 мин. 2022.03.06</t>
  </si>
  <si>
    <t>18 ч. 50 мин. 2022.03.03</t>
  </si>
  <si>
    <t>15 ч. 12 мин. 2022.03.03</t>
  </si>
  <si>
    <t>21 ч. 10 мин. 2022.03.02</t>
  </si>
  <si>
    <t>12 ч. 42 мин. 2022.03.01</t>
  </si>
  <si>
    <t xml:space="preserve"> АВ-0,4 кВ Л-2 ТП-94</t>
  </si>
  <si>
    <t>ТП-61</t>
  </si>
  <si>
    <t xml:space="preserve"> АВ-0,4 кВ Л-2 ТП-9246</t>
  </si>
  <si>
    <t xml:space="preserve"> АВ-0,4 кВ Л-1 ТП-93</t>
  </si>
  <si>
    <t xml:space="preserve"> АВ-0,4 кВ Л-3 ТП-9999</t>
  </si>
  <si>
    <t xml:space="preserve">В-10 Ф-8 ПС Иглино-тяговая </t>
  </si>
  <si>
    <t xml:space="preserve">В-10 Ф-15 ПС Нагаево </t>
  </si>
  <si>
    <t>В-10 Ф-14 ПС Нагаево</t>
  </si>
  <si>
    <t>н.п. Улк-Теляк</t>
  </si>
  <si>
    <t xml:space="preserve">В-10 яч.31  Ф-Жил.поселок Т-2  ЗРУ-10  ЛПДС Улу-Теляк  </t>
  </si>
  <si>
    <t xml:space="preserve">ТП-12 </t>
  </si>
  <si>
    <t>Б. Куганак</t>
  </si>
  <si>
    <t xml:space="preserve"> Р-0,4 кВ Л-2 ТП-2384</t>
  </si>
  <si>
    <t>1Т  ТП-86</t>
  </si>
  <si>
    <t>н.п. Ушаково</t>
  </si>
  <si>
    <t xml:space="preserve">ВЛ-10 яч.31  Ф-Ясный   ПС НСП  </t>
  </si>
  <si>
    <t>В-10 Ф-404 РП-Вятка</t>
  </si>
  <si>
    <t xml:space="preserve"> АВ-0,4 кВ Л-1 ТП-34</t>
  </si>
  <si>
    <t xml:space="preserve"> АВ-0,4 кВ Л-2 ТП-21</t>
  </si>
  <si>
    <t>В-10 Ф-359 ПС-Минзитарово</t>
  </si>
  <si>
    <t xml:space="preserve"> АВ-0,4 кВ Л-1 ТП-106</t>
  </si>
  <si>
    <t xml:space="preserve">В-6 Ф-13 ПС - Максимовка </t>
  </si>
  <si>
    <t>н.п. Булгаково</t>
  </si>
  <si>
    <t>В-10 Ф-13 ПС - Булгаково</t>
  </si>
  <si>
    <t xml:space="preserve"> 1Т ТП-106</t>
  </si>
  <si>
    <t xml:space="preserve">В-6 Ф-9-29 ПС - Подгорная </t>
  </si>
  <si>
    <t>В-10 Ф-14 ПС - Булгаково</t>
  </si>
  <si>
    <t xml:space="preserve"> ВЛ-0,4 кВ Л-4 ТП-75</t>
  </si>
  <si>
    <t>АВ-0,4кВ Л-1 ТП-121</t>
  </si>
  <si>
    <t>Р-0,4кВ 1Т ТП-121</t>
  </si>
  <si>
    <t>н.п. Чесноковка</t>
  </si>
  <si>
    <t>В-10кВ ф.9 РП-908</t>
  </si>
  <si>
    <t xml:space="preserve"> АВ-0,4 кВ Л-5 ТП-5</t>
  </si>
  <si>
    <t xml:space="preserve"> АВ-0,4 кВ Л-4 ТП-11</t>
  </si>
  <si>
    <t>СМВ-1 Ф-8 Лобово ПС Минзитарово</t>
  </si>
  <si>
    <t>АВ-0,4кВ Л-4 ТП-74</t>
  </si>
  <si>
    <t>АВ-0,4кВ Л-2 ТП-18</t>
  </si>
  <si>
    <t>1Т ТП-93</t>
  </si>
  <si>
    <t>АВ-0,4кВ Л-2 ТП-4332</t>
  </si>
  <si>
    <t>В-10 Ф-7 ПС Тавтиманово</t>
  </si>
  <si>
    <t xml:space="preserve">АВ-0,4кВ Л-2 ТП-35   </t>
  </si>
  <si>
    <t>1сек.ш 10кВ ПС Электрозаводская</t>
  </si>
  <si>
    <t xml:space="preserve">АВ-0,4кВ Л-3 ТП-9951   </t>
  </si>
  <si>
    <t>н.п. Уфа</t>
  </si>
  <si>
    <t xml:space="preserve">1Р-0,4кВ РУ-0,4 ТП-5205   </t>
  </si>
  <si>
    <t xml:space="preserve">В-6кВ  Ф-Ясный   ПС НСП-1 </t>
  </si>
  <si>
    <t xml:space="preserve">н.п. Иглино </t>
  </si>
  <si>
    <t xml:space="preserve">АВ-0,4кВ Л-2 ТП-121  </t>
  </si>
  <si>
    <t xml:space="preserve">АВ-0,4кВ Л-2 ТП-88 </t>
  </si>
  <si>
    <t xml:space="preserve">В-0,4 кВ Л-1 ТП-4318    </t>
  </si>
  <si>
    <t>В-10кВ ф.8 ПС      Иглино</t>
  </si>
  <si>
    <t xml:space="preserve">В-10кВ ф.7 ПС Кудеевка    </t>
  </si>
  <si>
    <t>В-10кВ ф.Жил.Поселок РП-БКЗ</t>
  </si>
  <si>
    <t>н.п. Максимовка</t>
  </si>
  <si>
    <t xml:space="preserve">В-10кВ ф.13 ПС Максимовка    </t>
  </si>
  <si>
    <t xml:space="preserve">В-10кВ ф.84 ПС Минзитарово    </t>
  </si>
  <si>
    <t>В-10кВ ф.5 ПС      Тавтиманово</t>
  </si>
  <si>
    <t xml:space="preserve">АВ-0,4кВ Л-2 ТП-05263  </t>
  </si>
  <si>
    <t>В-10       Ф-21 ПС Газпровод</t>
  </si>
  <si>
    <t>ВЛ-0,4    Л-3 ТП-9</t>
  </si>
  <si>
    <t xml:space="preserve">ВЛ-10 кВ ф-404 РП Вятка </t>
  </si>
  <si>
    <t xml:space="preserve">ВЛ-10 кВ ф-7  ПС Тавтиманово    </t>
  </si>
  <si>
    <t xml:space="preserve">ВЛ-10 кВ ф-8 Лобово-Минзитарово     </t>
  </si>
  <si>
    <t>АВ-0,4кВ Л-2 ТП-96</t>
  </si>
  <si>
    <t>ВЛ-0,4    Л-1 ТП-93</t>
  </si>
  <si>
    <t xml:space="preserve">ВЛ-10 кВ ф-7  ПС Иглино   </t>
  </si>
  <si>
    <t>1Т ТП-119 Ф.400 РП Карамалы</t>
  </si>
  <si>
    <t xml:space="preserve">ВЛ-10 кВ ф-400 РП Карамалы   </t>
  </si>
  <si>
    <t>1Т ТП-05263</t>
  </si>
  <si>
    <t>В-10 кВ ф-404 РП Вятка</t>
  </si>
  <si>
    <t xml:space="preserve"> ТП-98 ф-4  ПС Иглино   </t>
  </si>
  <si>
    <t xml:space="preserve">В-10 кВ ф-4  ПС Иглино   </t>
  </si>
  <si>
    <t xml:space="preserve">ВЛ-10 Ф-10 РП-409 </t>
  </si>
  <si>
    <t>АВ-0,4кВ Л-1 ТП-2146  Ф-19 ПС Порошковая</t>
  </si>
  <si>
    <t xml:space="preserve">ВЛ-10 Ф-4 ПС Тавтиманово </t>
  </si>
  <si>
    <t xml:space="preserve"> 1Т ТП-52</t>
  </si>
  <si>
    <t>ТП-18</t>
  </si>
  <si>
    <t xml:space="preserve">ВЛ-10 Ф-22 ПС Наумовка-КРС </t>
  </si>
  <si>
    <t xml:space="preserve"> ТП-4 ф-4  ПС Иглино   </t>
  </si>
  <si>
    <t>Пчелосовхоз</t>
  </si>
  <si>
    <t xml:space="preserve">В-10 кВ Ф-19 ПС Красноусольск Курорт  </t>
  </si>
  <si>
    <t>АВ-0,4кВ Л-2 ТП-9951</t>
  </si>
  <si>
    <t>АВ-0,4кВ   Л-2 ТП-62</t>
  </si>
  <si>
    <t>1Т ТП-18 Ф-7 ПС Тавтиманово</t>
  </si>
  <si>
    <t xml:space="preserve">Зубово </t>
  </si>
  <si>
    <t>ТП-01786</t>
  </si>
  <si>
    <t>Шакша</t>
  </si>
  <si>
    <t>Кумертау</t>
  </si>
  <si>
    <t>ТП-7217</t>
  </si>
  <si>
    <t>ТП-2146</t>
  </si>
  <si>
    <t>ПС Минзитарово      ВЛ-10 Ф-8</t>
  </si>
  <si>
    <t>Стерлитамак</t>
  </si>
  <si>
    <t xml:space="preserve">АВ-0,4кВ Л-2 ТП-463  </t>
  </si>
  <si>
    <t xml:space="preserve">В-10  ф-7  ПС Тавтиманово    </t>
  </si>
  <si>
    <t>В-10  ф-388 РП Карамалы</t>
  </si>
  <si>
    <t>АВ-0,4кВ   Л-2 ТП-116</t>
  </si>
  <si>
    <t xml:space="preserve">1Т ТП-01696    </t>
  </si>
  <si>
    <t>В-10  Ф-400 РП Карамалы</t>
  </si>
  <si>
    <t xml:space="preserve">Р-0,4кВ 1Т ТП-9949    </t>
  </si>
  <si>
    <t>АВ-0,4кВ Л-1 ТП-2589</t>
  </si>
  <si>
    <t>АВ-0,4кВ Л-2 ТП-21</t>
  </si>
  <si>
    <t>АВ-0,4кВ Л-2 ТП-7</t>
  </si>
  <si>
    <t>Улу-теляк</t>
  </si>
  <si>
    <t>Ф-8 ЗРУ-10 ЛПДС Улу-Теляк</t>
  </si>
  <si>
    <t>ПО "СЭС" ГУП "РЭС" РБ</t>
  </si>
  <si>
    <t>г. Нефтекамск</t>
  </si>
  <si>
    <t>ПС 35/6 Нефтекамск 1 и 2 с.ш</t>
  </si>
  <si>
    <t>Фидер №24 ПС Монтажная</t>
  </si>
  <si>
    <t>Фидер №9 ПС Зенит</t>
  </si>
  <si>
    <t>фидер №26 ПС Искож</t>
  </si>
  <si>
    <t>Фидер №6 ПС 110/35/6 кВ Михайловка</t>
  </si>
  <si>
    <t>Фидер №34 ПС 110 кВ Сахарный завод</t>
  </si>
  <si>
    <t>Фидер №13 ПС Монтажная</t>
  </si>
  <si>
    <t>Фидер №20 ПС 110/10 Киргиз-Мияки</t>
  </si>
  <si>
    <t xml:space="preserve">АВ-0,4кВ ф. ул.Родниковая нечетная с КТП 2411 
</t>
  </si>
  <si>
    <t>69.58</t>
  </si>
  <si>
    <t>Ф-15 п/с Искож</t>
  </si>
  <si>
    <t>Вл-6 кВ ф-5 п/с Монтажная</t>
  </si>
  <si>
    <t>ВЛ 6 кВ ф - 5 ПС Монтажная</t>
  </si>
  <si>
    <t>ВЛ 6кВ ф -24 ПС Монтажная</t>
  </si>
  <si>
    <t>Ф-13 ПС Нефтекамск</t>
  </si>
  <si>
    <t>ф-13 ПС Нефтекамск</t>
  </si>
  <si>
    <t>ПС Михайловка II с.ш. ф.:6,8,10,12,14,22,24,26,28,30,32</t>
  </si>
  <si>
    <t>ПС 35/6 кВ Нефтекамск II с.ш. ф.:12,14</t>
  </si>
  <si>
    <t>ПС 35/6 кВ Николо-Березовка II с.ш. ф.:11,16,21</t>
  </si>
  <si>
    <t>ПС 110/6 кВ Искож III и IV с.ш. ф.:10,11,15,17,19,51</t>
  </si>
  <si>
    <t>КЛ-6 кВ фидер №17 ПС 110/6 Искож с ТП-1706-ТП-1704</t>
  </si>
  <si>
    <t>ф-21 ПС Н.Березовка</t>
  </si>
  <si>
    <t>ПО "ЮЭС" ГУП "РЭС" РБ</t>
  </si>
  <si>
    <t>г. Белорецк</t>
  </si>
  <si>
    <t>Фидер Ф 49-23 ПС 110/6 кВ "Белая глина"</t>
  </si>
  <si>
    <t>ТП-59 ф 15 Ж\Д Крупской 46</t>
  </si>
  <si>
    <t xml:space="preserve">КВЛ 6кВ 5-09 ВПП-5 </t>
  </si>
  <si>
    <t xml:space="preserve">КВЛ 6кВ 5-11 ВПП-5 </t>
  </si>
  <si>
    <t>10 ч. 55 мин. 02.01.2022.</t>
  </si>
  <si>
    <t>14 ч.10 мин. 02.01.2022</t>
  </si>
  <si>
    <t>23 ч. 20 мин. 02.01.2022</t>
  </si>
  <si>
    <t>00 ч. 30 мин. 03.01.2022</t>
  </si>
  <si>
    <t>20 ч. 20 мин. 03.01.2022</t>
  </si>
  <si>
    <t>20 ч.50 мин. 03.01.2022</t>
  </si>
  <si>
    <t>20 ч. 20 мин 03.01.2022</t>
  </si>
  <si>
    <t>20 ч. 50 мин.  03.01.2022</t>
  </si>
  <si>
    <t>21 ч. 32 мин. 03.01.2022</t>
  </si>
  <si>
    <t>22 ч. 15 мин. 03.01.2022</t>
  </si>
  <si>
    <t>12 ч. 48 мин.  05.01.2022</t>
  </si>
  <si>
    <t>15 ч. 17 мин.  05.01.2022</t>
  </si>
  <si>
    <t>11 ч. 30 мин.  06.01.2022</t>
  </si>
  <si>
    <t>12 ч. 37 мин.  06.01.2022</t>
  </si>
  <si>
    <t>18 ч. 55 мин.  06.01.2022</t>
  </si>
  <si>
    <t>23 ч. 02 мин.  06.01.2022</t>
  </si>
  <si>
    <t>19 ч. 00 мин  06.01.2022</t>
  </si>
  <si>
    <t>19 ч. 43 мин.  06.01.2022</t>
  </si>
  <si>
    <t>08 ч. 27 мин.  07.01.2022</t>
  </si>
  <si>
    <t>14 ч. 06 мин. 07.01.2022</t>
  </si>
  <si>
    <t>15 ч. 35 мин. 07.01.2022</t>
  </si>
  <si>
    <t>18 ч. 27 мин. 07.01.2022</t>
  </si>
  <si>
    <t>15 ч. 43 мин. 07.01.2022</t>
  </si>
  <si>
    <t>16 ч. 12 мин. 07.01.2022</t>
  </si>
  <si>
    <t>17 ч. 27 мин.  07.01.2022</t>
  </si>
  <si>
    <t>19 ч. 40 мин. 07.01.2022</t>
  </si>
  <si>
    <t>20 ч. 51 мин. 07.01.2022</t>
  </si>
  <si>
    <t>22 ч. 40 мин. 07.01.2022</t>
  </si>
  <si>
    <t>22 ч. 04 мин. 07.01.2022</t>
  </si>
  <si>
    <t>02 ч. 27 мин. 08.01.2022</t>
  </si>
  <si>
    <t>22 ч. 12 мин. 07.01.2022</t>
  </si>
  <si>
    <t>01 ч. 20 мин.  08.01.2022</t>
  </si>
  <si>
    <t>02 ч. 46 мин. 08.01.2022</t>
  </si>
  <si>
    <t>03 ч. 36 мин.  08.01.2022</t>
  </si>
  <si>
    <t>07 ч. 30 мин.  08.01.2022</t>
  </si>
  <si>
    <t>10 ч. 30 мин.  08.01.2022</t>
  </si>
  <si>
    <t>11 ч. 26 мин.  08.01.2022</t>
  </si>
  <si>
    <t>15 ч. 59 мин. 08.01.2022</t>
  </si>
  <si>
    <t>12 ч. 24 мин. 08.01.2022</t>
  </si>
  <si>
    <t>15 ч. 08 мин. 08.01.2022</t>
  </si>
  <si>
    <t>12 ч. 25 мин.  08.01.2022</t>
  </si>
  <si>
    <t>13 ч. 27 мин. 08.01.2022</t>
  </si>
  <si>
    <t>14 ч. 20 мин.  08.01.2022</t>
  </si>
  <si>
    <t>19 ч. 05 мин.  08.01.2022</t>
  </si>
  <si>
    <t>16 ч. 35 мин.  08.01.2022</t>
  </si>
  <si>
    <t>17 ч. 35 мин. 08.01.2022</t>
  </si>
  <si>
    <t>19 ч. 15 мин. 08.01.2022</t>
  </si>
  <si>
    <t>21 ч. 01 мин. 08.01.2022</t>
  </si>
  <si>
    <t>04 ч. 46 мин. 09.01.2022</t>
  </si>
  <si>
    <t>05 ч. 53 мин. 09.01.2022</t>
  </si>
  <si>
    <t>10 ч. 20 мин.  09.01.2022</t>
  </si>
  <si>
    <t>11 ч. 30 мин. 09.01.2022</t>
  </si>
  <si>
    <t>12 ч. 01 мин.  11.01.2022</t>
  </si>
  <si>
    <t>13 ч. 15 мин. 11.01.2022</t>
  </si>
  <si>
    <t>16 ч. 16 мин.  11.01.2022</t>
  </si>
  <si>
    <t>16 ч. 21 мин. 11.01.2022</t>
  </si>
  <si>
    <t>18 ч. 50 мин. 15.01.2022</t>
  </si>
  <si>
    <t>21 ч. 10 мин. 15.01.2022</t>
  </si>
  <si>
    <t>20 ч. 03 мин.  15.01.2022</t>
  </si>
  <si>
    <t>21 ч. 30 мин.  15.01.2022</t>
  </si>
  <si>
    <t>23 ч. 53 мин. 15.01.2022</t>
  </si>
  <si>
    <t>01 ч. 18 мин.  16.01.2022</t>
  </si>
  <si>
    <t>00 ч. 41 мин.  16.01.2022</t>
  </si>
  <si>
    <t>05 ч. 15 мин.  16.01.2022</t>
  </si>
  <si>
    <t>01 ч. 19 мин.  16.01.2022</t>
  </si>
  <si>
    <t>02 ч. 22 мин.  16.01.2022</t>
  </si>
  <si>
    <t>02 ч. 13 мин.  16.01.2022</t>
  </si>
  <si>
    <t>02 ч. 17 мин. 16.01.2022</t>
  </si>
  <si>
    <t>04 ч. 18 мин. 16.01.2022</t>
  </si>
  <si>
    <t>04 ч. 35 мин. 16.01.2022</t>
  </si>
  <si>
    <t>05 ч. 05 мин. 16.01.2022</t>
  </si>
  <si>
    <t>06 ч. 45 мин. 16.01.2022</t>
  </si>
  <si>
    <t>09 ч.21 мин. 16.01.2022</t>
  </si>
  <si>
    <t>15 ч. 34 мин. 16.01.2022</t>
  </si>
  <si>
    <t>18 ч. 29 мин. 16.01.2022</t>
  </si>
  <si>
    <t>04 ч. 25 мин. 17.01.2022</t>
  </si>
  <si>
    <t>11 ч. 12 мин.  17.01.2022</t>
  </si>
  <si>
    <t>19 ч. 07 мин.  17.01.2022</t>
  </si>
  <si>
    <t>22 ч. 37 мин. 17.01.2022</t>
  </si>
  <si>
    <t>22 ч. 55 мин. 17.01.2022</t>
  </si>
  <si>
    <t>22 ч. 57 мин.  17.01.2022</t>
  </si>
  <si>
    <t>23 ч. 00 мин.  17.01.2022</t>
  </si>
  <si>
    <t>07 ч. 30 мин. 18.01.2022</t>
  </si>
  <si>
    <t>16 ч. 26 мин. 21.01.2022</t>
  </si>
  <si>
    <t>20 ч. 56 мин. 21.01.2022</t>
  </si>
  <si>
    <t>02 ч. 48 мин. 24.01.2022</t>
  </si>
  <si>
    <t>06 ч. 38 мин. 24.01.2022</t>
  </si>
  <si>
    <t>02 ч. 26 мин.  25.01.2022</t>
  </si>
  <si>
    <t>05 ч. 57 мин.  25.01.2022</t>
  </si>
  <si>
    <t>10 ч. 08 мин. 25.01.2022</t>
  </si>
  <si>
    <t>11 ч. 46 мин.  25.01.2022</t>
  </si>
  <si>
    <t>12 ч. 30 мин.  25.01.2022</t>
  </si>
  <si>
    <t>15 ч. 54 мин. 25.01.2022</t>
  </si>
  <si>
    <t>12 ч. 38 мин. 26.01.2022</t>
  </si>
  <si>
    <t>12 ч. 40 мин. 26.01.2022</t>
  </si>
  <si>
    <t>21 ч. 50 мин.  27.01.2022</t>
  </si>
  <si>
    <t>23 ч. 13 мин.  27.01.2022</t>
  </si>
  <si>
    <t>15 ч. 01 мин.  28.01.2022</t>
  </si>
  <si>
    <t>15ч. 58 мин. 28.01.2022</t>
  </si>
  <si>
    <t>13 ч. 02 мин 29.01.2022</t>
  </si>
  <si>
    <t>16 ч. 05 мин. 29.01.2022</t>
  </si>
  <si>
    <t>13 ч. 58 мин.  29.01.2022</t>
  </si>
  <si>
    <t>15 ч. 20 мин. 29.01.2022</t>
  </si>
  <si>
    <t>15 ч. 35 мин.  29.01.2022</t>
  </si>
  <si>
    <t>17 ч. 15 мин. 29.01.2022</t>
  </si>
  <si>
    <t>16 ч. 28 мин. 29.01.2022</t>
  </si>
  <si>
    <t>18 ч. 41 мин. 29.01.2022</t>
  </si>
  <si>
    <t>19 ч. 40 мин. 29.01.2022</t>
  </si>
  <si>
    <t>20 ч. 41 мин. 29.01.2022</t>
  </si>
  <si>
    <t>20 ч. 25 мин. 29.01.2022</t>
  </si>
  <si>
    <t>22 ч. 12 мин. 29.01.2022</t>
  </si>
  <si>
    <t>11 ч. 10 мин.  30.01.2022</t>
  </si>
  <si>
    <t>13 ч. 11 мин. 30.01.2022</t>
  </si>
  <si>
    <t>15 ч. 25 мин. 30.01.2022</t>
  </si>
  <si>
    <t>18 ч. 16 мин. 30.01.2022</t>
  </si>
  <si>
    <t>02 ч. 50 мин. 02.02.2022</t>
  </si>
  <si>
    <t>12 ч. 53 мин.  02.02.2022</t>
  </si>
  <si>
    <t>11 ч. 03 мин. 02.02.2022</t>
  </si>
  <si>
    <t>17 ч. 12 мин.  02.02.2022</t>
  </si>
  <si>
    <t>17 ч. 50 мин. 02.02.2022</t>
  </si>
  <si>
    <t>20 ч. 23 мин.  02.02.2022</t>
  </si>
  <si>
    <t>23 ч. 26 мин. 02.02.2022</t>
  </si>
  <si>
    <t>17 ч. 30 мин. 03.02.2022</t>
  </si>
  <si>
    <t>19 ч. 23 мин. 03.02.2022</t>
  </si>
  <si>
    <t>22 ч. 17 мин. 03.02.2022</t>
  </si>
  <si>
    <t>02 ч. 49 мин. 04.02.2022</t>
  </si>
  <si>
    <t>23 ч. 37 мин. 03.02.2022</t>
  </si>
  <si>
    <t>02 ч. 01 мин. 04.02.2022</t>
  </si>
  <si>
    <t>05 ч. 10 мин.  04.02.2022</t>
  </si>
  <si>
    <t>08 ч. 58 мин. 04.02.2022</t>
  </si>
  <si>
    <t>11 ч. 26 мин. 04.02.2022</t>
  </si>
  <si>
    <t>12 ч. 49 мин. 04.02.2022</t>
  </si>
  <si>
    <t>06 ч. 04 мин. 05.02.2022</t>
  </si>
  <si>
    <t>07 ч. 20 мин. 05.02.2022</t>
  </si>
  <si>
    <t>10 ч. 10 мин. 07.02.2022</t>
  </si>
  <si>
    <t>10 ч. 39 мин. 07.02.2022</t>
  </si>
  <si>
    <t>16 ч. 42 мин.  07.02.2022</t>
  </si>
  <si>
    <t>22 ч. 51 мин. 07.02.2022</t>
  </si>
  <si>
    <t>01 ч. 46 мин. 08.02.2022</t>
  </si>
  <si>
    <t>01 ч. 59 мин. 08.02.2022</t>
  </si>
  <si>
    <t>14 ч. 40 мин. 11.02.2022</t>
  </si>
  <si>
    <t>16 ч. 17 мин. 11.02.2022</t>
  </si>
  <si>
    <t>21 ч. 30 мин. 11.02.2022</t>
  </si>
  <si>
    <t>22 ч. 15 мин. 11.02.2022</t>
  </si>
  <si>
    <t>13 ч. 37 мин.  12.02.2022</t>
  </si>
  <si>
    <t>17 ч. 49 мин.  12.02.2022</t>
  </si>
  <si>
    <t>16 ч. 41 мин.  12.02.2022</t>
  </si>
  <si>
    <t>16 ч. 54 мин. 12.02.2022</t>
  </si>
  <si>
    <t>16 ч. 30 мин. 13.02.2022</t>
  </si>
  <si>
    <t>18 ч. 15 мин. 13.02.2022</t>
  </si>
  <si>
    <t>19 ч. 50 мин.  13.02.2022</t>
  </si>
  <si>
    <t>20 ч. 58 мин. 13.02.2022</t>
  </si>
  <si>
    <t>10 ч. 09 мин.  18.02.2022</t>
  </si>
  <si>
    <t>11 ч. 08 мин.  18.02.2022</t>
  </si>
  <si>
    <t>14 ч. 40 мин.  18.02.2022</t>
  </si>
  <si>
    <t>07 ч. 45 мин. 23.02.2022</t>
  </si>
  <si>
    <t>11 ч. 01 мин. 23.02.2022</t>
  </si>
  <si>
    <t>11 ч. 40 мин. 23.02.2022</t>
  </si>
  <si>
    <t>12 ч. 21 мин.  23.02.2022</t>
  </si>
  <si>
    <t>16 ч. 22 мин. 23.02.2022</t>
  </si>
  <si>
    <t>17 ч. 00 мин. 23.02.2022</t>
  </si>
  <si>
    <t>18 ч. 14 мин. 23.02.2022</t>
  </si>
  <si>
    <t>18 ч. 50 мин. 23.02.2022</t>
  </si>
  <si>
    <t>20 ч. 15 мин. 23.02.2022</t>
  </si>
  <si>
    <t>21 ч. 13 мин. 23.02.2022</t>
  </si>
  <si>
    <t>00 ч. 21 мин. 24.02.2022</t>
  </si>
  <si>
    <t>01 ч. 18 мин. 24.02.2022</t>
  </si>
  <si>
    <t>14 ч. 58 мин.  24.02.2022</t>
  </si>
  <si>
    <t>19 ч. 30 мин. 24.02.2022</t>
  </si>
  <si>
    <t>14 ч. 56 мин. 24.02.2022</t>
  </si>
  <si>
    <t>15 ч. 43 мин. 25.02.2022</t>
  </si>
  <si>
    <t>20 ч. 49 мин. 25.02.2022</t>
  </si>
  <si>
    <t>23 ч. 30 мин. 25.02.2022</t>
  </si>
  <si>
    <t>13 ч. 07 мин. 26.02.2022</t>
  </si>
  <si>
    <t>15 ч. 26 мин.  26.02.2022</t>
  </si>
  <si>
    <t>16 ч. 25 мин. 27.02.2022</t>
  </si>
  <si>
    <t>16 ч. 58 мин. 27.02.2022</t>
  </si>
  <si>
    <t>11 ч. 27 мин. 30.03.2022</t>
  </si>
  <si>
    <t>14 ч. 44 мин. 30.03.2022</t>
  </si>
  <si>
    <t>11 ч. 04 мин.  30.03.2022</t>
  </si>
  <si>
    <t>12 ч. 17 мин. 30.03.2022</t>
  </si>
  <si>
    <t>12 ч. 49 мин.  29.03.2022</t>
  </si>
  <si>
    <t>19 ч. 39 мин. 29.03.2022</t>
  </si>
  <si>
    <t>12 ч. 56 мин. 29.03.2022</t>
  </si>
  <si>
    <t>15 ч. 00 мин. 29.03.2022</t>
  </si>
  <si>
    <t>11 ч. 40 мин. 29.03.2022</t>
  </si>
  <si>
    <t>12 ч. 34 мин. 29.03.2022</t>
  </si>
  <si>
    <t>15 ч. 58 мин. 29.03.2022</t>
  </si>
  <si>
    <t>18 ч. 10 мин. 29.03.2022</t>
  </si>
  <si>
    <t>16 ч. 15 мин. 29.03.2022</t>
  </si>
  <si>
    <t>17 ч. 50 мин. 29.03.2022</t>
  </si>
  <si>
    <t>08 ч. 00 мин. 28.03.2022</t>
  </si>
  <si>
    <t>17 ч. 48 мин. 28.03.2022</t>
  </si>
  <si>
    <t>19 ч. 10 мин. 27.03.2022</t>
  </si>
  <si>
    <t>22 ч. 35 мин.  27.03.2022</t>
  </si>
  <si>
    <t>22 ч. 13 мин. 27.03.2022</t>
  </si>
  <si>
    <t>23 ч. 12 мин. 27.03.2022</t>
  </si>
  <si>
    <t>18 ч. 00 мин.  27.03.2022</t>
  </si>
  <si>
    <t>20 ч. 53 мин. 27.03.2022</t>
  </si>
  <si>
    <t>19 ч. 30 мин. 27.03.2022</t>
  </si>
  <si>
    <t>21 ч. 10 мин. 27.03.2022</t>
  </si>
  <si>
    <t>18 ч. 00 мин. 27.03.2022</t>
  </si>
  <si>
    <t>22 ч. 37 мин.  27.03.2022</t>
  </si>
  <si>
    <t>12 ч. 51 мин. 27.03.2022</t>
  </si>
  <si>
    <t>14 ч. 25 мин.  27.03.2022</t>
  </si>
  <si>
    <t>03 ч. 40 мин. 26.03.2022</t>
  </si>
  <si>
    <t>18 ч. 11 мин.  26.03.2022</t>
  </si>
  <si>
    <t>19 ч. 10 мин. 24.03.2022</t>
  </si>
  <si>
    <t>21 ч. 19 мин. 24.03.2022</t>
  </si>
  <si>
    <t>22 ч. 20 мин. 23.03.2022</t>
  </si>
  <si>
    <t>01 ч. 03 мин. 24.03.2022</t>
  </si>
  <si>
    <t>13 ч. 35 мин. 21.03.2022</t>
  </si>
  <si>
    <t>14 ч. 43 мин. 21.03.2022</t>
  </si>
  <si>
    <t>09 ч. 30 мин. 21.03.2022</t>
  </si>
  <si>
    <t>11 ч. 09 мин. 21.03.2022</t>
  </si>
  <si>
    <t>11 ч. 15 мин. 17.03.2022</t>
  </si>
  <si>
    <t>14 ч. 00 мин. 17.03.2022</t>
  </si>
  <si>
    <t>01 ч. 57 мин. 17.03.2022</t>
  </si>
  <si>
    <t>05 ч. 30 мин. 17.03.2022</t>
  </si>
  <si>
    <t>21 ч. 59 мин. 16.03.2022</t>
  </si>
  <si>
    <t>22 ч. 16 мин. 16.03.2022</t>
  </si>
  <si>
    <t>20 ч. 58 мин. 14.03.2022</t>
  </si>
  <si>
    <t>22 ч. 51 мин. 14.03.2022</t>
  </si>
  <si>
    <t>10 ч. 20 мин. 12.03.2022</t>
  </si>
  <si>
    <t>14 ч. 06 мин. 12.03.2022</t>
  </si>
  <si>
    <t>09 ч. 09 мин. 08.03.2022</t>
  </si>
  <si>
    <t>11 ч. 50 мин. 08.03.2022</t>
  </si>
  <si>
    <t>22 ч. 19 мин. 07.03.2022</t>
  </si>
  <si>
    <t>03 ч. 02 мин. 08.03.2022</t>
  </si>
  <si>
    <t>15 ч. 28 мин. 07.03.2022</t>
  </si>
  <si>
    <t>21 ч. 12 мин. 07.03.2022</t>
  </si>
  <si>
    <t>12 ч. 15 мин. 06.03.2022</t>
  </si>
  <si>
    <t>18 ч. 52 мин. 06.03.2022</t>
  </si>
  <si>
    <t>14 ч. 10 мин. 06.03.2022</t>
  </si>
  <si>
    <t>14 ч. 50 мин. 06.03.2022</t>
  </si>
  <si>
    <t>11 ч. 30 мин. 06.03.2022</t>
  </si>
  <si>
    <t>14 ч. 05 мин. 06.03.2022</t>
  </si>
  <si>
    <t>12 ч. 48 мин. 06.03.2022</t>
  </si>
  <si>
    <t>11 ч. 38 мин. 06.03.2022</t>
  </si>
  <si>
    <t>12 ч. 03 мин. 06.03.2022</t>
  </si>
  <si>
    <t>21 ч. 25 мин. 05.03.2022</t>
  </si>
  <si>
    <t>00 ч. 41 мин. 06.03.2022</t>
  </si>
  <si>
    <t>12 ч. 20 мин. 03.03.2022</t>
  </si>
  <si>
    <t>18 ч. 50 мин. 03.03.2022</t>
  </si>
  <si>
    <t>16 ч. 38 мин. 03.03.2022</t>
  </si>
  <si>
    <t>15 ч. 12 мин. 03.03.2022</t>
  </si>
  <si>
    <t>19 ч. 22 мин. 02.03.2022</t>
  </si>
  <si>
    <t>21 ч. 10 мин. 02.03.2022</t>
  </si>
  <si>
    <t>10 ч. 20 мин. 01.03.2022</t>
  </si>
  <si>
    <t>12 ч. 42 мин. 01.03.2022</t>
  </si>
  <si>
    <t>11 ч. 46 мин. 01.04.2022</t>
  </si>
  <si>
    <t>17 ч. 49  мин. 01.04.2022</t>
  </si>
  <si>
    <t>15 ч. 35 мин.  01.04.2022</t>
  </si>
  <si>
    <t>16 ч. 23 мин. 01.04.2022</t>
  </si>
  <si>
    <t>17 ч. 26 мин. 01.04.2022</t>
  </si>
  <si>
    <t>22 ч. 10 мин. 01.04.2022</t>
  </si>
  <si>
    <t>20 ч. 22 мин.  01.04.2022</t>
  </si>
  <si>
    <t>21 ч. 10 мин.  01.04.2022</t>
  </si>
  <si>
    <t>10 ч. 41 мин.  02.04.2022</t>
  </si>
  <si>
    <t>11 ч. 01 мин. 02.04.2022</t>
  </si>
  <si>
    <t>20 ч. 15 мин.  02.04.2022</t>
  </si>
  <si>
    <t>21 ч. 12 мин.  02.04.2022</t>
  </si>
  <si>
    <t>09 ч. 50 мин.  05.04.2022</t>
  </si>
  <si>
    <t>14 ч. 11 мин.  05.04.2022</t>
  </si>
  <si>
    <t>12 ч. 19 мин.  06.04.2022</t>
  </si>
  <si>
    <t>12 ч. 21 мин. 06.04.2022</t>
  </si>
  <si>
    <t>12 ч. 46 мин.  06.04.2022</t>
  </si>
  <si>
    <t>14 ч. 46 мин.  06.04.2022</t>
  </si>
  <si>
    <t>12 ч. 28 мин.  07.04.2022</t>
  </si>
  <si>
    <t>18 ч. 21 мин.  07.04.2022</t>
  </si>
  <si>
    <t>12 ч. 29 мин.  07.04.2022</t>
  </si>
  <si>
    <t>13 ч. 32 мин.  07.04.2022</t>
  </si>
  <si>
    <t>14 ч. 43 мин.  08.04.2022</t>
  </si>
  <si>
    <t>16 ч.38 мин.  08.04.2022</t>
  </si>
  <si>
    <t>14 ч. 48 мин. 08.04.2022</t>
  </si>
  <si>
    <t>17 ч. 39 мин.  08.04.2022</t>
  </si>
  <si>
    <t>21 ч. 05 мин. 08.04.2022</t>
  </si>
  <si>
    <t>06 ч. 22 мин.  09.04.2022</t>
  </si>
  <si>
    <t>22 ч. 30 мин.  08.04.2022</t>
  </si>
  <si>
    <t>01 ч. 14 мин.  09.04.2022</t>
  </si>
  <si>
    <t>15 ч. 59 мин. 09.04.2022</t>
  </si>
  <si>
    <t>21 ч. 45 мин.  09.04.2022</t>
  </si>
  <si>
    <t>12 ч. 00  мин. 11.04.2022</t>
  </si>
  <si>
    <t>13 ч. 48 мин.  11.04.2022</t>
  </si>
  <si>
    <t>14 ч. 20 мин. 14.04.2022</t>
  </si>
  <si>
    <t>18 ч. 30 мин.  14.04.2022</t>
  </si>
  <si>
    <t>06 ч. 09 мин. 15.04.2022</t>
  </si>
  <si>
    <t>10 ч. 28 мин.  15.04.2022</t>
  </si>
  <si>
    <t>17 ч. 47 мин.  15.04.2022</t>
  </si>
  <si>
    <t>19 ч. 15 мин.  15.04.2022</t>
  </si>
  <si>
    <t>19 ч. 35 мин.  15.04.2022</t>
  </si>
  <si>
    <t>20 ч. 51 мин.  15.04.2022</t>
  </si>
  <si>
    <t>21 ч. 23 мин.  15.04.2022</t>
  </si>
  <si>
    <t>22 ч. 53 мин. 15.04.2022</t>
  </si>
  <si>
    <t>19 ч. 20 мин. 16.04.2022</t>
  </si>
  <si>
    <t>21 ч. 58 мин. 16.04.2022</t>
  </si>
  <si>
    <t>03 ч. 14 мин.  16.04.2022</t>
  </si>
  <si>
    <t>03 ч. 15 мин.  16.04.2022</t>
  </si>
  <si>
    <t>05 ч. 40 мин.  16.04.2022</t>
  </si>
  <si>
    <t>16 ч. 40 мин.  16.04.2022</t>
  </si>
  <si>
    <t>04 ч. 20 мин.  17.04.2022</t>
  </si>
  <si>
    <t>08 ч. 17 мин.  17.04.2022</t>
  </si>
  <si>
    <t>10 ч. 02 мин.  18.04.2022</t>
  </si>
  <si>
    <t>10 ч. 11 мин.  18.04.2022</t>
  </si>
  <si>
    <t>13 ч. 15 мин.  19.04.2022</t>
  </si>
  <si>
    <t>13 ч. 39 мин.  19.04.2022</t>
  </si>
  <si>
    <t>13 ч. 23 мин.  20.04.2022</t>
  </si>
  <si>
    <t>16 ч. 12 мин.  20.04.2022</t>
  </si>
  <si>
    <t>22 ч. 48 мин. 20.04.2022</t>
  </si>
  <si>
    <t>02 ч. 58 мин.  21.04.2022</t>
  </si>
  <si>
    <t>23 ч. 42 мин. 20.04.2022</t>
  </si>
  <si>
    <t>22 ч. 35 мин. 20.04.2022</t>
  </si>
  <si>
    <t>22 ч. 55 мин. 20.04.2022</t>
  </si>
  <si>
    <t>13 ч. 15 мин.  21.04.2022</t>
  </si>
  <si>
    <t>14 ч. 47 мин.  21.04.2022</t>
  </si>
  <si>
    <t>14 ч. 20 мин.  21.04.2022</t>
  </si>
  <si>
    <t>15 ч. 45 мин.  21.04.2022</t>
  </si>
  <si>
    <t>13 ч. 10 мин. 22.04.2022</t>
  </si>
  <si>
    <t>13 ч. 55 мин.  22.04.2022</t>
  </si>
  <si>
    <t>22 ч. 31 мин. 23.04.2022</t>
  </si>
  <si>
    <t>23 ч. 03 мин.  23.04.2022</t>
  </si>
  <si>
    <t>10 ч. 57 мин.  24.04.2022</t>
  </si>
  <si>
    <t>14 ч. 11 мин.  24.04.2022</t>
  </si>
  <si>
    <t>15 ч. 33 мин.  26.04.2022</t>
  </si>
  <si>
    <t>16 ч. 17 мин. 26.04.2022</t>
  </si>
  <si>
    <t>12 ч. 25 мин. 27.04.2022</t>
  </si>
  <si>
    <t>13 ч. 43 мин. 27.04.2022</t>
  </si>
  <si>
    <t>13 ч. 32 мин.  27.04.2022</t>
  </si>
  <si>
    <t>14 ч. 25 мин. 27.04.2022</t>
  </si>
  <si>
    <t>14 ч. 28 мин. 27.04.2022</t>
  </si>
  <si>
    <t>20 ч. 58 мин. 27.04.2022</t>
  </si>
  <si>
    <t>19 ч. 06 мин.   27.04.2022</t>
  </si>
  <si>
    <t>04 ч. 45 мин. 28.04.2022</t>
  </si>
  <si>
    <t>00 ч. 05 мин. 28.04.2022</t>
  </si>
  <si>
    <t>12 ч. 09 мин. 28.04.2022</t>
  </si>
  <si>
    <t>08 ч. 17 мин. 28.04.2022</t>
  </si>
  <si>
    <t>10 ч. 20 мин.  28.04.2022</t>
  </si>
  <si>
    <t>16 ч. 49 мин.  28.04.2022</t>
  </si>
  <si>
    <t>17 ч. 42 мин.  28.04.2022</t>
  </si>
  <si>
    <t>17 ч. 23 мин.  28.04.2022</t>
  </si>
  <si>
    <t>19 ч. 21 мин.  28.04.2022</t>
  </si>
  <si>
    <t>13 ч. 58 мин. 29.04.2022</t>
  </si>
  <si>
    <t>14 ч. 30 мин.  29.04.2022</t>
  </si>
  <si>
    <t>20 ч. 05 мин.  30.04.2022</t>
  </si>
  <si>
    <t>21 ч. 24 мин.  30.04.2022</t>
  </si>
  <si>
    <t>14 ч. 55 мин.  01.05.2022</t>
  </si>
  <si>
    <t>17 ч. 16 мин. 01.05.2022</t>
  </si>
  <si>
    <t>12 ч. 50 мин. 03.05.2022</t>
  </si>
  <si>
    <t>14 ч. 42 мин. 03.05.2022</t>
  </si>
  <si>
    <t>09 ч. 08 мин. 04.05.2022</t>
  </si>
  <si>
    <t>12 ч. 57 мин. 04.05.2022</t>
  </si>
  <si>
    <t>12 ч. 00 мин. 04.05.2022</t>
  </si>
  <si>
    <t>15 ч. 00 мин.  04.05.2022</t>
  </si>
  <si>
    <t>14 ч. 05 мин. 04.05.2022</t>
  </si>
  <si>
    <t>15 ч. 36 мин. 04.05.2022</t>
  </si>
  <si>
    <t>11 ч. 00 мин. 05.05.2022</t>
  </si>
  <si>
    <t>15 ч. 00 мин. 05.05.2022</t>
  </si>
  <si>
    <t>11 ч. 47 мин. 05.05.2022</t>
  </si>
  <si>
    <t>13 ч. 30 мин. 05.05.2022</t>
  </si>
  <si>
    <t>12 ч. 00 мин. 05.05.2022</t>
  </si>
  <si>
    <t>15 ч. 04 мин. 05.05.2022</t>
  </si>
  <si>
    <t>17 ч. 10 мин. 05.05.2022</t>
  </si>
  <si>
    <t>14 ч. 09 мин. 05.05.2022</t>
  </si>
  <si>
    <t>14 ч. 10 мин. 05.05.2022</t>
  </si>
  <si>
    <t>14 ч. 22 мин. 05.05.2022</t>
  </si>
  <si>
    <t>16 ч. 17 мин. 05.05.2022</t>
  </si>
  <si>
    <t>15 ч. 12 мин. 05.05.2022</t>
  </si>
  <si>
    <t>15 ч. 21 мин. 05.05.2022</t>
  </si>
  <si>
    <t>17 ч. 26 мин. 05.05.2022</t>
  </si>
  <si>
    <t>22 ч. 00 мин. 05.05.2022</t>
  </si>
  <si>
    <t>00 ч. 33 мин. 06.05.2022</t>
  </si>
  <si>
    <t>10 ч. 41 мин. 06.05.2022</t>
  </si>
  <si>
    <t>13 ч. 11 мин.  06.05.2022</t>
  </si>
  <si>
    <t>14 ч. 44 мин. 06.05.2022</t>
  </si>
  <si>
    <t>14 ч. 51 мин. 06.05.2022</t>
  </si>
  <si>
    <t>17 ч. 30 мин.  06.05.2022</t>
  </si>
  <si>
    <t>17 ч. 47 мин. 06.05.2022</t>
  </si>
  <si>
    <t>18 ч. 23 мин. 06.05.2022</t>
  </si>
  <si>
    <t>10 ч. 50 мин.  07.05.2022</t>
  </si>
  <si>
    <t>12 ч. 09 мин. 07.05.2022</t>
  </si>
  <si>
    <t>10 ч. 50 мин. 07.05.2022</t>
  </si>
  <si>
    <t>12 ч. 47 мин. 07.05.2022</t>
  </si>
  <si>
    <t>12 ч. 47 мин.  07.05.2022</t>
  </si>
  <si>
    <t>14 ч. 01 мин. 11.05.2022</t>
  </si>
  <si>
    <t>15 ч. 25 мин. 11.05.2022</t>
  </si>
  <si>
    <t>17 ч. 35 мин.  11.05.2022</t>
  </si>
  <si>
    <t>21 ч. 05 мин. 11.05.2022</t>
  </si>
  <si>
    <t>10 ч. 49 мин. 12.05.2022</t>
  </si>
  <si>
    <t>15 ч. 49 мин. 12.05.2022</t>
  </si>
  <si>
    <t>16 ч. 30 мин. 12.05.2022</t>
  </si>
  <si>
    <t>11 ч. 58 мин. 13.05.2022</t>
  </si>
  <si>
    <t>17 ч. 06 мин. 12.05.2022</t>
  </si>
  <si>
    <t>12 ч. 33 мин. 13.05.2022</t>
  </si>
  <si>
    <t>15 ч. 14 мин. 13.05.2022</t>
  </si>
  <si>
    <t>18 ч. 15 мин. 13.05.2022</t>
  </si>
  <si>
    <t>00 ч. 17 мин. 14.05.2022</t>
  </si>
  <si>
    <t>04 ч. 55 мин. 14.05.2022</t>
  </si>
  <si>
    <t>04 ч. 04 мин. 14.05.2022</t>
  </si>
  <si>
    <t>10 ч. 18 мин.  14.05.2022</t>
  </si>
  <si>
    <t>14 ч. 12 мин.  14.05.2022</t>
  </si>
  <si>
    <t>10 ч. 38 мин. 14.05.2022</t>
  </si>
  <si>
    <t>12 ч. 35 мин. 14.05.2022</t>
  </si>
  <si>
    <t>16 ч. 17 мин. 14.05.2022</t>
  </si>
  <si>
    <t>18 ч. 31 мин. 14.05.2022</t>
  </si>
  <si>
    <t>14 ч. 57 мин. 15.05.2022</t>
  </si>
  <si>
    <t>18 ч. 00 мин.  15.05.2022</t>
  </si>
  <si>
    <t>20 ч. 30 мин. 16.05.2022</t>
  </si>
  <si>
    <t>22 ч. 19 мин. 16.05.2022</t>
  </si>
  <si>
    <t>21 ч. 25 мин. 17.05.2022</t>
  </si>
  <si>
    <t>21 ч. 56 мин. 17.05.2022</t>
  </si>
  <si>
    <t>06 ч. 55 мин. 19.05.2022</t>
  </si>
  <si>
    <t>16 ч. 10 мин. 19.05.2022</t>
  </si>
  <si>
    <t>17 ч. 40 мин. 19.05.2022</t>
  </si>
  <si>
    <t>21 ч. 25 мин. 19.05.2022</t>
  </si>
  <si>
    <t>06 ч. 22 мин. 20.05.2022</t>
  </si>
  <si>
    <t>13 ч. 50 мин.  21.05.2022</t>
  </si>
  <si>
    <t>14 ч. 42 мин.  21.05.2022</t>
  </si>
  <si>
    <t>13 ч. 42 мин. 22.05.2022</t>
  </si>
  <si>
    <t>16 ч. 03 мин. 22.05.2022</t>
  </si>
  <si>
    <t>17 ч. 31 мин. 22.05.2022</t>
  </si>
  <si>
    <t>19 ч. 15 мин.  22.05.2022</t>
  </si>
  <si>
    <t>18 ч. 13 мин. 23.05.2022</t>
  </si>
  <si>
    <t>19 ч. 27 мин. 23.05.2022</t>
  </si>
  <si>
    <t>12 ч. 44 мин. 24.05.2022</t>
  </si>
  <si>
    <t>15 ч. 59 мин. 24.05.2022</t>
  </si>
  <si>
    <t>14 ч. 50 мин. 24.05.2022</t>
  </si>
  <si>
    <t>19 ч. 50 мин. 24.05.2022</t>
  </si>
  <si>
    <t>18 ч. 38 мин. 24.05.2022</t>
  </si>
  <si>
    <t>00 ч. 03 мин. 25.05.2022</t>
  </si>
  <si>
    <t>18 ч. 55 мин.  24.05.2022</t>
  </si>
  <si>
    <t>21 ч. 40 мин.  24.05.2022</t>
  </si>
  <si>
    <t>10 ч. 30 мин. 25.05.2022</t>
  </si>
  <si>
    <t>12 ч. 47 мин. 25.05.2022</t>
  </si>
  <si>
    <t>21 ч. 37 мин. 25.05.2022</t>
  </si>
  <si>
    <t>01 ч. 06 мин.  26.05.2022</t>
  </si>
  <si>
    <t>02 ч. 56 мин. 26.05.2022</t>
  </si>
  <si>
    <t>04 ч. 10 мин. 26.05.2022</t>
  </si>
  <si>
    <t>13 ч. 37 мин. 26.05.2022</t>
  </si>
  <si>
    <t>15 ч. 59 мин. 26.05.2022</t>
  </si>
  <si>
    <t>22 ч. 05 мин. 26.05.2022</t>
  </si>
  <si>
    <t>23 ч. 00 мин. 26.05.2022</t>
  </si>
  <si>
    <t>08 ч. 20 мин.  28.05.2022</t>
  </si>
  <si>
    <t>10 ч. 15 мин. 28.05.2022</t>
  </si>
  <si>
    <t>09 ч. 21 мин. 28.05.2022</t>
  </si>
  <si>
    <t>09 ч. 25 мин. 28.05.2022</t>
  </si>
  <si>
    <t>06 ч. 04 мин. 28.05.2022</t>
  </si>
  <si>
    <t>11 ч. 23 мин. 28.05.2022</t>
  </si>
  <si>
    <t>12 ч. 28 мин.  28.05.2022</t>
  </si>
  <si>
    <t>14 ч. 09 мин. 28.05.2022</t>
  </si>
  <si>
    <t>03 ч. 54 мин. 29.05.2022</t>
  </si>
  <si>
    <t>06 ч. 06 мин. 29.05.2022</t>
  </si>
  <si>
    <t>20 ч. 00 мин.  30.05.2022</t>
  </si>
  <si>
    <t>21 ч. 05 мин. 30.05.2022</t>
  </si>
  <si>
    <t>18 ч. 15 мин. 30.05.2022</t>
  </si>
  <si>
    <t>20 ч. 45 мин. 30.05.2022</t>
  </si>
  <si>
    <t>15 ч. 58 мин.  30.05.2022</t>
  </si>
  <si>
    <t>16 ч. 11 мин. 30.05.2022</t>
  </si>
  <si>
    <t>09 ч. 38 мин. 31.05.2022</t>
  </si>
  <si>
    <t xml:space="preserve"> 20 ч. 39 мин. 27.02.2022 </t>
  </si>
  <si>
    <t xml:space="preserve"> 08 ч. 29 мин. 23.02.2022</t>
  </si>
  <si>
    <t xml:space="preserve"> 08 ч. 01 мин.                   11.01.2022</t>
  </si>
  <si>
    <t xml:space="preserve"> 15 ч. 24 мин. 28.03.2022 </t>
  </si>
  <si>
    <t xml:space="preserve"> 13 ч.47 мин. 14.04.2022</t>
  </si>
  <si>
    <t>13 ч. 32 мин. 21.04.2022</t>
  </si>
  <si>
    <t xml:space="preserve">15 ч. 07 мин. 21.04.2022 </t>
  </si>
  <si>
    <t xml:space="preserve">07 ч. 42 мин. 25.04.2022 </t>
  </si>
  <si>
    <t xml:space="preserve">10 ч. 30мин. 30.04.2022 </t>
  </si>
  <si>
    <t xml:space="preserve">05 ч. 05 мин. 06.05.2022 </t>
  </si>
  <si>
    <t xml:space="preserve"> 09 ч. 25 мин. 06.05.2022</t>
  </si>
  <si>
    <t xml:space="preserve"> 06 ч. 53 мин. 09.05.2022</t>
  </si>
  <si>
    <t>06 ч. 53 мин. 09.05.2022</t>
  </si>
  <si>
    <t xml:space="preserve"> 17 ч. 17 мин. 12.05.2022</t>
  </si>
  <si>
    <t xml:space="preserve"> 05 ч. 13 мин. 13.05.2022 </t>
  </si>
  <si>
    <t xml:space="preserve"> 05 ч. 25 мин. 25.05.2022 </t>
  </si>
  <si>
    <t xml:space="preserve"> 05 ч. 25 мин. 25.05.2022</t>
  </si>
  <si>
    <t xml:space="preserve"> 05 ч. 25мин. 25.05.2022</t>
  </si>
  <si>
    <t>05 ч. 25мин. 25.05.2022</t>
  </si>
  <si>
    <t xml:space="preserve"> 10 ч. 02 мин. 27.05.2022 </t>
  </si>
  <si>
    <t xml:space="preserve"> 03 ч. 20 мин. 28.05.2022</t>
  </si>
  <si>
    <t xml:space="preserve">18 ч. 06 мин. 26.02.2022 </t>
  </si>
  <si>
    <t xml:space="preserve">  10 ч. 30мин. 15.03.2022  </t>
  </si>
  <si>
    <t xml:space="preserve">  14 ч. 10мин. 23.03.2022</t>
  </si>
  <si>
    <t xml:space="preserve">  12 ч. 43мин. 05.04.2022 </t>
  </si>
  <si>
    <t xml:space="preserve">  09 ч. 53мин. 20.04.2022 </t>
  </si>
  <si>
    <t xml:space="preserve"> 21 ч. 18мин. 27.02.2022 </t>
  </si>
  <si>
    <t xml:space="preserve"> 11 ч. 55 мин. 30.04.2022</t>
  </si>
  <si>
    <t xml:space="preserve"> 16 ч. 10 мин. 25.04.2022 </t>
  </si>
  <si>
    <t>15 ч. 07 мин. 21.04.2022</t>
  </si>
  <si>
    <t>14 ч. 26 мин. 21.04.2022</t>
  </si>
  <si>
    <t xml:space="preserve"> 14 ч. 35 мин. 14.04.2022</t>
  </si>
  <si>
    <t xml:space="preserve">16 ч. 27 мин. 28.03.2022 </t>
  </si>
  <si>
    <t xml:space="preserve"> 08 ч. 09 мин. 11.01.2022</t>
  </si>
  <si>
    <t>09 ч. 25 мин. 23.02.2022</t>
  </si>
  <si>
    <t xml:space="preserve"> 08 ч. 54 мин. 09.05.2022</t>
  </si>
  <si>
    <t xml:space="preserve"> 08 ч. 47 мин. 09.05.2022 </t>
  </si>
  <si>
    <t xml:space="preserve"> 09 ч. 32 мин. 06.05.2022</t>
  </si>
  <si>
    <t xml:space="preserve"> 06 ч. 57 мин. 06.05.2022</t>
  </si>
  <si>
    <t xml:space="preserve">20 ч. 00 мин. 12.05.2022 </t>
  </si>
  <si>
    <t xml:space="preserve"> 07 ч. 22 мин. 13.05.2022 </t>
  </si>
  <si>
    <t xml:space="preserve"> 14 ч. 40мин. 27.05.2022</t>
  </si>
  <si>
    <t xml:space="preserve"> 04 ч. 00мин. 28.05.2022</t>
  </si>
  <si>
    <t xml:space="preserve">  20 ч. 40мин. 26.02.2022  </t>
  </si>
  <si>
    <t xml:space="preserve">  12 ч. 15мин. 15.03.2022</t>
  </si>
  <si>
    <t xml:space="preserve">  16 ч. 55мин. 23.03.2022 </t>
  </si>
  <si>
    <t xml:space="preserve">  14 ч. 45мин. 05.04.2022 </t>
  </si>
  <si>
    <t xml:space="preserve"> 10 ч. 33мин. 20.04.2022</t>
  </si>
  <si>
    <t>Уфа</t>
  </si>
  <si>
    <t>2Т ТП-6 НИТИГ</t>
  </si>
  <si>
    <t>обрыв провода</t>
  </si>
  <si>
    <t xml:space="preserve">нагрев шпильки трансформатора, течь масла  </t>
  </si>
  <si>
    <t>слабый контакт на отходящем наконечнике ф.А</t>
  </si>
  <si>
    <t xml:space="preserve">обнаружен отгоревший контакт шпильки ф.А </t>
  </si>
  <si>
    <t>оборван провод ввода в дом на ул. ДРСУ-1 д.2</t>
  </si>
  <si>
    <t xml:space="preserve">Нагрев отходящих проводов ф.В АВ-0,4 Л-3 </t>
  </si>
  <si>
    <t>Неисправность РТП-166 при осмотре обнаружена ветка дерева на порходных изоляторах РТП</t>
  </si>
  <si>
    <t>Повреждение КЛ-10 Ф-31 Жил Поселок</t>
  </si>
  <si>
    <t xml:space="preserve">вывели в ремонт ( участок от РС-12 к РС-7), для изменения фазировки </t>
  </si>
  <si>
    <t>Проникновение кошки в камеру 1Т с последующим перекрытием</t>
  </si>
  <si>
    <t>ДКР в охранной зоне ВЛ-10</t>
  </si>
  <si>
    <t xml:space="preserve">Деффект перемычек ф. С, ф. А на опоре №3 </t>
  </si>
  <si>
    <t xml:space="preserve">Повреждение КЛ-10кВ перемычки к трансформатору в результате подтопа талыми водами </t>
  </si>
  <si>
    <t>Повреждение опоры №11,по причине ДТП.</t>
  </si>
  <si>
    <t xml:space="preserve">Деффект перемычек ф.В на опоре №3 </t>
  </si>
  <si>
    <t xml:space="preserve">Схлест проводов в пролете опор №21-22 </t>
  </si>
  <si>
    <t xml:space="preserve">Падение дерева на ВЛ-10кВ участок от РК-943 к РС-2194 Ф-359 ПС Минзитарово </t>
  </si>
  <si>
    <t>ДКР в охранной зоне ВЛ-6кВ возле РС-197 Ф-14 ПС Максимовка (баланс смежной сетевой организации)</t>
  </si>
  <si>
    <t>Повреждение кабельной муфты в яч.Ф-13  ПС Булгаково</t>
  </si>
  <si>
    <t xml:space="preserve">Повреждение трансформатора </t>
  </si>
  <si>
    <t xml:space="preserve">Плохой контакт на подвижных контактах РС-17 </t>
  </si>
  <si>
    <t>для безопасности работ при снятии ПЗ</t>
  </si>
  <si>
    <t xml:space="preserve">аварийное состояние деревянной опоры, вывели в ремонт для переноса линии </t>
  </si>
  <si>
    <t>Обрыв провода ВЛ-0,4кВ , падение дерева на провода ВЛ-0,4кВ</t>
  </si>
  <si>
    <t>Отключили вручную для БВР, при распилке упавшего дерева</t>
  </si>
  <si>
    <t>Отключили по ТУ, для безопасности работ при снятии ПЗ</t>
  </si>
  <si>
    <t>По заявке Стерл.Водоканала</t>
  </si>
  <si>
    <t>Повреждение концевой муфты КЛ-10кВ к ТП-9666 (НУРЭС)</t>
  </si>
  <si>
    <t>Обрыв шлейфа на РТП-ТП-184   ВЛ-10кВ Ф-5 ПС Иглино-тяга (на балансе ООО ИСК)</t>
  </si>
  <si>
    <t>Повреждение проходного изолятора на ТП-194   ВЛ-10кВ Ф-5 ПС Иглино-тяга (баланс ООО ИСК)</t>
  </si>
  <si>
    <t>схлест проводов, нарушение габбарита провода</t>
  </si>
  <si>
    <t xml:space="preserve">Схлест проводов </t>
  </si>
  <si>
    <t xml:space="preserve">ВЛ-0,4кВ Л-1 ТП-121 оп.№ 9/5-№9/6 схлест проводов, деффект РТП-15 </t>
  </si>
  <si>
    <t>обрыв провода  в пролете опор№5-6</t>
  </si>
  <si>
    <t>Повреждение потребительского ТП-017</t>
  </si>
  <si>
    <t>Кратковременный перегруз</t>
  </si>
  <si>
    <t>Повреждение в сетях Игл.РЭС</t>
  </si>
  <si>
    <t>обрыва провода в пролете опор №9-10 ВЛ-0,4кВ Л-2.</t>
  </si>
  <si>
    <t>Повреждение 1СШ 10кВ ПС Электрозаводская</t>
  </si>
  <si>
    <t xml:space="preserve">повреждение рубильника 1Р-0,4кВ по причине старения оборудования </t>
  </si>
  <si>
    <t>деффект опоры на участке ВЛ-6кВ Ф-Ясное до РС-2622, находящийся на балансе Башнефть добыча.</t>
  </si>
  <si>
    <t>Повреждение за РК-16 на балансе ООО Игл.сет. Компания</t>
  </si>
  <si>
    <t xml:space="preserve"> обрыв провода оп. №5-5/1</t>
  </si>
  <si>
    <t xml:space="preserve">схлест проводов </t>
  </si>
  <si>
    <t xml:space="preserve"> ДКР на отпайке к ТП-201  баланс ООО «Иглинская Сетевая компания»</t>
  </si>
  <si>
    <t>отключился от МТЗ, причина не обнаружена</t>
  </si>
  <si>
    <t>Отключили, для безопасного проведения работ при тушении пожара</t>
  </si>
  <si>
    <t>ДКР в охранной зоне ВЛ-10кВ</t>
  </si>
  <si>
    <t>отключилась ВЛ-110 кВ ТЭЦ-3-Минзитарово</t>
  </si>
  <si>
    <t xml:space="preserve">Перегруз </t>
  </si>
  <si>
    <t xml:space="preserve">обрыв провода на опорах №4 и №7 </t>
  </si>
  <si>
    <t>Повреждение в сетях Иглинского РЭС</t>
  </si>
  <si>
    <t>Повреждение трансформатора 1Т ТП-119</t>
  </si>
  <si>
    <t xml:space="preserve"> отключили для переключения положения ПБВ </t>
  </si>
  <si>
    <t xml:space="preserve">Вывели в ремонт , для БВР при замене АВ-0,4кВ </t>
  </si>
  <si>
    <t>ДТП с опорой ВЛ-10кВ Ф-404 РП Вятка на территории Кляшевского водозабора</t>
  </si>
  <si>
    <t>повреждение опорной изоляции ТП-98</t>
  </si>
  <si>
    <t>Причина не установлена</t>
  </si>
  <si>
    <t>Повреждений не найдено, неблагоприятные погодные условия</t>
  </si>
  <si>
    <t xml:space="preserve"> плохой контакт на Р-0,4кВ 1Т </t>
  </si>
  <si>
    <t xml:space="preserve">Погодные условия, ветер, дождь. Причины не найдены </t>
  </si>
  <si>
    <t>Нарушение габарита схлест проводов из-за сильного ветра</t>
  </si>
  <si>
    <t xml:space="preserve"> Нарушение габарита схлест провода на оп. № 3 </t>
  </si>
  <si>
    <t>Повреждение КЛ-10 кВ Ф-8 РС-8 в работе</t>
  </si>
  <si>
    <t>18 ч. 50 мин. 31.05.2022</t>
  </si>
  <si>
    <t>Ф-7 Михайловка</t>
  </si>
  <si>
    <t>01.06.2022 07ч 38мин</t>
  </si>
  <si>
    <t>01.06.2022 08ч 20мин</t>
  </si>
  <si>
    <t>ф-29 Михайловка</t>
  </si>
  <si>
    <t>01.06.2022 08ч 08мин</t>
  </si>
  <si>
    <t>ф-6 Амзя</t>
  </si>
  <si>
    <t>01.06.2022 14ч 07мин</t>
  </si>
  <si>
    <t>01.06.2022 14ч 30мин</t>
  </si>
  <si>
    <t>ВЛ-6кВ ф-11 п/с Н-Березовка</t>
  </si>
  <si>
    <t>01.06.2022 13ч 22мин</t>
  </si>
  <si>
    <t>ТП - 508 ф -10 ПС Киргиз-Мияки</t>
  </si>
  <si>
    <t>02.06.2022 11ч 18мин</t>
  </si>
  <si>
    <t>02.06.2022 11ч 51мин</t>
  </si>
  <si>
    <t>ВЛ 6кВ ф - 13 ПС Касево</t>
  </si>
  <si>
    <t>03.06.2022 08ч 43мин</t>
  </si>
  <si>
    <t>03.06.2022 09ч 56мин</t>
  </si>
  <si>
    <t>вл -10кВ ф №6 ПС "Южно- Чувалкипово"</t>
  </si>
  <si>
    <t>07.06.2022 20ч 45мин</t>
  </si>
  <si>
    <t>07.06.2022 20ч 56мин</t>
  </si>
  <si>
    <t>РП-14 РУ - 0.4 кВ 2 С.Ш.</t>
  </si>
  <si>
    <t>10.06.2022 07ч 18мин</t>
  </si>
  <si>
    <t>10.06.2022 08ч 28мин</t>
  </si>
  <si>
    <t>ВЛ-0,4кВ  ф.Лесопарковая, ф.Российская от КТП-3053 с.Чекмагуш</t>
  </si>
  <si>
    <t>11.06.2022 00ч 46мин</t>
  </si>
  <si>
    <t>12.06.2022 16ч 46мин</t>
  </si>
  <si>
    <t>17.06.2022 16ч 32мин</t>
  </si>
  <si>
    <t>17.06.2022 18ч 40мин</t>
  </si>
  <si>
    <t>Ф-№1 ПС Аскино</t>
  </si>
  <si>
    <t>17.06.2022 20ч 29мин</t>
  </si>
  <si>
    <t>17.06.2022 14ч 45мин</t>
  </si>
  <si>
    <t>КТП-042 , КТП-044</t>
  </si>
  <si>
    <t>22.06.2022 03ч 20мин</t>
  </si>
  <si>
    <t>22.06.2022 04ч 32мин</t>
  </si>
  <si>
    <t>В-10 Ф-26 ПС Электрозаводская</t>
  </si>
  <si>
    <t>АВ-0,4 Л-1 ТП-72</t>
  </si>
  <si>
    <t>14 ч. 24 мин. 2022.06.01</t>
  </si>
  <si>
    <t>15 ч. 38 мин. 2022.06.01</t>
  </si>
  <si>
    <t>В-10 Ф-22 ПС Наумовка</t>
  </si>
  <si>
    <t>17 ч. 50 мин. 2022.06.01</t>
  </si>
  <si>
    <t>20 ч. 55 мин. 2022.06.01</t>
  </si>
  <si>
    <t>В-10 Ф-7 ПС Ключерево</t>
  </si>
  <si>
    <t>12 ч. 25 мин. 2022.06.02</t>
  </si>
  <si>
    <t>15 ч. 37 мин.  2022.06.02</t>
  </si>
  <si>
    <t>В-10 Ф-8 ПС Иглино</t>
  </si>
  <si>
    <t>22 ч. 55 мин. 2022.06.02</t>
  </si>
  <si>
    <t>01 ч. 53 мин. 2022.06.03</t>
  </si>
  <si>
    <t>В-10 Ф-7 ПС Иглино</t>
  </si>
  <si>
    <t>01 ч. 18 мин. 2022.06.03</t>
  </si>
  <si>
    <t>00 ч. 10 мин. 2022.06.03</t>
  </si>
  <si>
    <t>В-10 Ф-5 ПС Иглино</t>
  </si>
  <si>
    <t>23 ч. 24 мин. 2022.06.02</t>
  </si>
  <si>
    <t>00 ч. 14 мин. 2022.06.03</t>
  </si>
  <si>
    <t>01 ч. 07 мин. 2022.06.03</t>
  </si>
  <si>
    <t>АВ-0,4 сеть Гоголя ТП-67</t>
  </si>
  <si>
    <t>14 ч. 29 мин. 2022.06.03</t>
  </si>
  <si>
    <t>15 ч. 19 мин. 2022.06.03</t>
  </si>
  <si>
    <t>В-10 Ф-10 ПС Заливная</t>
  </si>
  <si>
    <t>14 ч. 51 мин. 2022.06.04</t>
  </si>
  <si>
    <t>17 ч. 06 мин. 2022.06.04</t>
  </si>
  <si>
    <t>19 ч. 42 мин. 2022.06.04</t>
  </si>
  <si>
    <t>21 ч. 10 мин. 2022.06.04</t>
  </si>
  <si>
    <t>В-10 Ф-4 ПС Иглино-тяга</t>
  </si>
  <si>
    <t>00 ч. 32 мин. 2022.06.05</t>
  </si>
  <si>
    <t>03 ч. 00 мин. 2022.06.05</t>
  </si>
  <si>
    <t>АВ-0,4 1Т ТП-36</t>
  </si>
  <si>
    <t>17 ч. 34 мин. 2022.06.06</t>
  </si>
  <si>
    <t>17 ч. 55 мин. 2022.06.06</t>
  </si>
  <si>
    <t>АВ-0,4 Л-1 ТП-6Г</t>
  </si>
  <si>
    <t>10 ч. 25 мин. 2022.06.07</t>
  </si>
  <si>
    <t>11 ч. 38 мин.  2022.05.06</t>
  </si>
  <si>
    <t>н.п Шамонино</t>
  </si>
  <si>
    <t>В-10 Ф-16 ПС Нагаево</t>
  </si>
  <si>
    <t>12 ч. 27 мин. 2022.06.07</t>
  </si>
  <si>
    <t>12 ч. 34 мин. 2022.05.06</t>
  </si>
  <si>
    <t>АВ-0,4 Л-1 ТП-6</t>
  </si>
  <si>
    <t>12 ч. 55 мин. 2022.06.07</t>
  </si>
  <si>
    <t>15 ч. 32 мин. 2022.06.07</t>
  </si>
  <si>
    <t>ТП-9950</t>
  </si>
  <si>
    <t>13 ч. 45 мин. 2022.06.07</t>
  </si>
  <si>
    <t>00 ч. 46 мин. 2022.06.08</t>
  </si>
  <si>
    <t>ТП-9959</t>
  </si>
  <si>
    <t>16 ч. 35 мин. 2022.06.07</t>
  </si>
  <si>
    <t>АВ-0,4 Л-2 ТП-97</t>
  </si>
  <si>
    <t>10 ч. 50 мин.  2022.06.07</t>
  </si>
  <si>
    <t>12 ч. 47 мин.  2022.06.07</t>
  </si>
  <si>
    <t>ВЛ-0,4 Л-1 ТП-11</t>
  </si>
  <si>
    <t>15 ч. 40 мин.  2022.06.07</t>
  </si>
  <si>
    <t>16 ч. 38 мин. 2022.06.07</t>
  </si>
  <si>
    <t>ВЛ-0,4 Л-2 ТП-50</t>
  </si>
  <si>
    <t>16 ч. 44 мин.  2022.06.07</t>
  </si>
  <si>
    <t>17 ч. 00 мин.  2022.06.07</t>
  </si>
  <si>
    <t>17 ч. 08 мин.  2022.06.07</t>
  </si>
  <si>
    <t>19 ч. 08 мин. 2022.06.07</t>
  </si>
  <si>
    <t>ВЛ-0,4 Л-3 ТП-70</t>
  </si>
  <si>
    <t>17 ч. 37 мин.  2022.06.07</t>
  </si>
  <si>
    <t>18 ч. 07 мин.  2022.06.07</t>
  </si>
  <si>
    <t>ВЛ-0,4 Л-1 ТП-31</t>
  </si>
  <si>
    <t>20 ч. 22 мин.  2022.06.07</t>
  </si>
  <si>
    <t>01 ч. 49 мин.  2022.06.08</t>
  </si>
  <si>
    <t>ВЛ-0,4 Л-4 ТП-15</t>
  </si>
  <si>
    <t>10 ч. 34 мин.  2022.06.08</t>
  </si>
  <si>
    <t>11 ч. 06 мин.  2022.06.08</t>
  </si>
  <si>
    <t>1Т ТП-01637</t>
  </si>
  <si>
    <t>11 ч. 30 мин.  2022.06.08</t>
  </si>
  <si>
    <t>15 ч. 08 мин.  2022.06.08</t>
  </si>
  <si>
    <t>15 ч. 10 мин.  2022.06.08</t>
  </si>
  <si>
    <t>ВЛ-0,4 Л-4 ТП-28</t>
  </si>
  <si>
    <t>15 ч. 41 мин.  2022.06.08</t>
  </si>
  <si>
    <t>16 ч. 21 мин.  2022.06.08</t>
  </si>
  <si>
    <t>В-10 Ф-5 ПС Тавтиманово</t>
  </si>
  <si>
    <t>20 ч. 39 мин.  2022.06.08</t>
  </si>
  <si>
    <t>20 ч. 58 мин.  2022.06.08</t>
  </si>
  <si>
    <t>В-10 Ф-394 РП Ягодный</t>
  </si>
  <si>
    <t>10 ч. 38 мин. 2022.06.09</t>
  </si>
  <si>
    <t>12 ч. 59 мин. 2022.06.09</t>
  </si>
  <si>
    <t>В-10 Ф-11 ПС Авдон</t>
  </si>
  <si>
    <t>13 ч. 55 мин. 2022.06.09</t>
  </si>
  <si>
    <t>14 ч.18 мин. 2022.06.09</t>
  </si>
  <si>
    <t>ВЛ-0,4 Л-2 ТП-31</t>
  </si>
  <si>
    <t>04 ч. 45 мин. 2022.06.10</t>
  </si>
  <si>
    <t>05 ч. 10 мин. 2022.06.10</t>
  </si>
  <si>
    <t>ВЛ-0,4 Л-1 ТП-8Г</t>
  </si>
  <si>
    <t>06 ч. 40 мин. 2022.06.11</t>
  </si>
  <si>
    <t>10 ч. 55 мин. 2022.06.11</t>
  </si>
  <si>
    <t>РУ-0,4 ТП-1191</t>
  </si>
  <si>
    <t>11 ч. 25 мин. 2022.06.11</t>
  </si>
  <si>
    <t>16 ч. 00 мин. 2022.06.11</t>
  </si>
  <si>
    <t>н.п. Санаторий Алкино</t>
  </si>
  <si>
    <t>В-10 Ф-410 ПС Толпар</t>
  </si>
  <si>
    <t>12 ч. 06 мин. 2022.06.11</t>
  </si>
  <si>
    <t>12 ч. 20 мин. 2022.06.11</t>
  </si>
  <si>
    <t>АВ-0,4 Л-2, Л-3 ТП-60</t>
  </si>
  <si>
    <t>12 ч. 37 мин. 2022.06.11</t>
  </si>
  <si>
    <t>14 ч. 54 мин. 2022.06.11</t>
  </si>
  <si>
    <t>10 ч. 14 мин. 2022.06.12</t>
  </si>
  <si>
    <t>14 ч. 14 мин. 2022.06.12</t>
  </si>
  <si>
    <t>05 ч. 02 мин. 2022.06.13</t>
  </si>
  <si>
    <t>05 ч. 19 мин. 2022.06.13</t>
  </si>
  <si>
    <t>ТП-116</t>
  </si>
  <si>
    <t>07 ч.10 мин. 2022.06.13</t>
  </si>
  <si>
    <t>11 ч. 13 мин. 2022.06.13</t>
  </si>
  <si>
    <t>17 ч.46 мин. 2022.06.13</t>
  </si>
  <si>
    <t>20 ч.02 мин. 2022.06.13</t>
  </si>
  <si>
    <t>22 ч.38 мин. 2022.06.13</t>
  </si>
  <si>
    <t>22 ч.42 мин. 2022.06.13</t>
  </si>
  <si>
    <t>02 ч 17 мин. 2022.06.14</t>
  </si>
  <si>
    <t>23 ч 03 мин. 2022.06.14</t>
  </si>
  <si>
    <t>04 ч 03 мин. 2022.06.15</t>
  </si>
  <si>
    <t>В-10 Ф-411 ПС Толпар</t>
  </si>
  <si>
    <t>13 ч 20 мин. 2022.06.16</t>
  </si>
  <si>
    <t>16 ч 02 мин. 2022.06.16</t>
  </si>
  <si>
    <t>14 ч 00 мин. 2022.06.16</t>
  </si>
  <si>
    <t>18 ч 36 мин. 2022.06.16</t>
  </si>
  <si>
    <t>В-10 Ф-409 ПС Толпар</t>
  </si>
  <si>
    <t>14 ч 38 мин. 2022.06.16</t>
  </si>
  <si>
    <t>16 ч. 13 мин.  2022.05.24</t>
  </si>
  <si>
    <t>20 ч 14 мин. 2022.06.17</t>
  </si>
  <si>
    <t>21 ч 10 мин. 2022.06.17</t>
  </si>
  <si>
    <t>В-10 Ф-8 ПС Иглино-тяга</t>
  </si>
  <si>
    <t>20 ч 27 мин. 2022.06.17</t>
  </si>
  <si>
    <t>21 ч 44 мин. 2022.06.17</t>
  </si>
  <si>
    <t>ПС Минзитарово В-10 Ф-84</t>
  </si>
  <si>
    <t>21 ч 26 мин. 2022.06.17</t>
  </si>
  <si>
    <t>21 ч 52 мин. 2022.06.17</t>
  </si>
  <si>
    <t xml:space="preserve">В-10 Ф-8 Лобово ПС Минзитарово </t>
  </si>
  <si>
    <t>21 ч 27 мин. 2022.06.17</t>
  </si>
  <si>
    <t>22 ч 10 мин. 2022.06.17</t>
  </si>
  <si>
    <t>н.п. Преображенский</t>
  </si>
  <si>
    <t>ПС Булгаково ВЛ-10 Ф-7</t>
  </si>
  <si>
    <t>22 ч 40 мин. 2022.06.17</t>
  </si>
  <si>
    <t>00 ч 40 мин. 2022.06.18</t>
  </si>
  <si>
    <t>н.п. Улу-Кулево</t>
  </si>
  <si>
    <t>В-10 Ф-156 ПС Кармаскалы</t>
  </si>
  <si>
    <t>22 ч 43 мин. 2022.06.17</t>
  </si>
  <si>
    <t>02 ч 55 мин. 2022.06.18</t>
  </si>
  <si>
    <t>ТП-4318</t>
  </si>
  <si>
    <t>04 ч41 мин. 2022.06.18</t>
  </si>
  <si>
    <t>05 ч 50 мин. 2022.06.18</t>
  </si>
  <si>
    <t>13 ч 14 мин. 2022.06.18</t>
  </si>
  <si>
    <t>15 ч 07 мин. 2022.06.18</t>
  </si>
  <si>
    <t>1Т ТП-51</t>
  </si>
  <si>
    <t>15 ч 18 мин. 2022.06.18</t>
  </si>
  <si>
    <t>15 ч 28 мин. 2022.06.18</t>
  </si>
  <si>
    <t>В-10 Ф-2 ПС Красная горка</t>
  </si>
  <si>
    <t>23 ч 07 мин. 2022.06.18</t>
  </si>
  <si>
    <t>00 ч 35 мин. 2022.06.19</t>
  </si>
  <si>
    <t>В-10 Ф-9 РП-908</t>
  </si>
  <si>
    <t>06 ч 25 мин. 2022.06.19</t>
  </si>
  <si>
    <t>11 ч 30 мин. 2022.06.19</t>
  </si>
  <si>
    <t>07 ч 34 мин. 2022.06.19</t>
  </si>
  <si>
    <t>РУ-0,4 ТП-01284</t>
  </si>
  <si>
    <t>15 ч 36 мин. 2022.06.19</t>
  </si>
  <si>
    <t>18 ч. 48 мин. 2022.06.19</t>
  </si>
  <si>
    <t>АВ-0,4 Л-1 ТП-9827</t>
  </si>
  <si>
    <t>16 ч 25 мин. 2022.06.19</t>
  </si>
  <si>
    <t>21 ч 05 мин. 2022.06.19</t>
  </si>
  <si>
    <t>14 ч 42 мин. 2022.06.20</t>
  </si>
  <si>
    <t>20 ч 00 мин. 2022.06.20</t>
  </si>
  <si>
    <t>15 ч 01 мин. 2022.06.20</t>
  </si>
  <si>
    <t>14 ч 56 мин. 2022.06.20</t>
  </si>
  <si>
    <t>15 ч. 02 мин. 2022.06.20</t>
  </si>
  <si>
    <t>В-10 Ф-7 ПС Тавтиманово тяга</t>
  </si>
  <si>
    <t>17 ч 34 мин. 2022.06.20</t>
  </si>
  <si>
    <t>17 ч 46 мин. 2022.06.20</t>
  </si>
  <si>
    <t>В-10 Ф-5 ПС Тавтиманово тяга</t>
  </si>
  <si>
    <t>ТП-1170 ВН-6 к ТП-1148</t>
  </si>
  <si>
    <t>05 ч 42 мин. 2022.06.21</t>
  </si>
  <si>
    <t>АВ-0,4 Л-3 ТП-67</t>
  </si>
  <si>
    <t>16 ч 36 мин. 2022.06.21</t>
  </si>
  <si>
    <t>17 ч15 мин. 2022.06.21</t>
  </si>
  <si>
    <t>17 ч 49 мин. 2022.06.21</t>
  </si>
  <si>
    <t>19 ч 12 мин. 2022.06.21</t>
  </si>
  <si>
    <t>АВ-0,4 Л-1 ТП-35</t>
  </si>
  <si>
    <t>10 ч 01 мин. 2022.06.22</t>
  </si>
  <si>
    <t>11 ч 07 мин. 2022.06.22</t>
  </si>
  <si>
    <t>В-10 Ф-8 ПС Красная горка</t>
  </si>
  <si>
    <t>17 ч 30 мин. 2022.06.23</t>
  </si>
  <si>
    <t>22 ч 09 мин. 2022.06.23</t>
  </si>
  <si>
    <t>В-10 Ф-397 РП Ягодный</t>
  </si>
  <si>
    <t>18 ч 30 мин. 2022.06.23</t>
  </si>
  <si>
    <t>02 ч 56 мин. 2022.06.24</t>
  </si>
  <si>
    <t>В-10 Ф-5 ПС Иглино-тяга</t>
  </si>
  <si>
    <t>18 ч 33 мин. 2022.06.23</t>
  </si>
  <si>
    <t>01 ч 23 мин. 2022.06.24</t>
  </si>
  <si>
    <t>АВ-0,4 Л-3 ТП-121</t>
  </si>
  <si>
    <t>19 ч 27 мин. 2022.06.23</t>
  </si>
  <si>
    <t>20 ч. 18 мин. 2022.05.30</t>
  </si>
  <si>
    <t>АВ-0,4 Л-3 ТП-18</t>
  </si>
  <si>
    <t>21 ч 36 мин. 2022.06.23</t>
  </si>
  <si>
    <t>22 ч 46 мин. 2022.06.23</t>
  </si>
  <si>
    <t>АВ-0,4 Л-1 ТП-62</t>
  </si>
  <si>
    <t>23 ч 26 мин. 2022.06.23</t>
  </si>
  <si>
    <t>04 ч 13 мин. 2022.06.24</t>
  </si>
  <si>
    <t>АВ-0,4 Л-3 ТП-68</t>
  </si>
  <si>
    <t>01 ч 01 мин. 2022.06.24</t>
  </si>
  <si>
    <t>03 ч 00 мин. 2022.06.24</t>
  </si>
  <si>
    <t>АВ-0,4 Л-2 ТП-9951</t>
  </si>
  <si>
    <t>01 ч 29 мин. 2022.06.24</t>
  </si>
  <si>
    <t>01 ч 40 мин. 2022.06.24</t>
  </si>
  <si>
    <t>АВ-0,4 Л-2 ТП-6</t>
  </si>
  <si>
    <t>05 ч 10 мин. 2022.06.24</t>
  </si>
  <si>
    <t>11 ч 58 мин. 2022.06.24</t>
  </si>
  <si>
    <t>ВЛ-0,4 Л-2 ТП-29</t>
  </si>
  <si>
    <t>07 ч 13 мин. 2022.06.24</t>
  </si>
  <si>
    <t>12 ч 50 мин. 2022.06.24</t>
  </si>
  <si>
    <t>ВЛ-0,4 Л-3 ТП-5</t>
  </si>
  <si>
    <t>07 ч 30 мин. 2022.06.24</t>
  </si>
  <si>
    <t>13 ч 02 мин. 2022.06.24</t>
  </si>
  <si>
    <t>11 ч 31 мин. 2022.06.24</t>
  </si>
  <si>
    <t>14 ч 50 мин. 2022.06.24</t>
  </si>
  <si>
    <t>15 ч 35 мин. 2022.06.24</t>
  </si>
  <si>
    <t>16ч 00 мин. 2022.06.24</t>
  </si>
  <si>
    <t>КЛ-6 ТП-299</t>
  </si>
  <si>
    <t>16 ч 25 мин. 2022.06.24</t>
  </si>
  <si>
    <t>19 ч 02 мин. 2022.06.24</t>
  </si>
  <si>
    <t>20 ч 02 мин. 2022.06.24</t>
  </si>
  <si>
    <t>22 ч 37 мин. 2022.06.24</t>
  </si>
  <si>
    <t>11 ч 16 мин. 2022.06.25</t>
  </si>
  <si>
    <t>11 ч 40 мин. 2022.06.25</t>
  </si>
  <si>
    <t>В-10 Ф-36 ЗРУ ЛПДСПС  Нурлино</t>
  </si>
  <si>
    <t>07 ч 27 мин. 2022.06.26</t>
  </si>
  <si>
    <t>12 ч 23 мин. 2022.06.26</t>
  </si>
  <si>
    <t>АВ-0,4 Л-1 ТП-35 РП-БКЗ Ф-8 Жил-поселок</t>
  </si>
  <si>
    <t>17 ч 26 мин. 2022.06.26</t>
  </si>
  <si>
    <t>20 ч 25 мин. 2022.06.26</t>
  </si>
  <si>
    <t>АВ-0,4 Л-2 ТП-10</t>
  </si>
  <si>
    <t>18 ч07 мин. 2022.06.26</t>
  </si>
  <si>
    <t>22 ч 00 мин. 2022.06.26</t>
  </si>
  <si>
    <t>АВ-0,4 Л-2 ТП-8Г</t>
  </si>
  <si>
    <t>08 ч 45 мин. 2022.06.27</t>
  </si>
  <si>
    <t>14 ч 17 мин. 2022.06.27</t>
  </si>
  <si>
    <t>09ч. 46 мин.  01.06.22</t>
  </si>
  <si>
    <t>12 ч. 02 мин.           01.06.22</t>
  </si>
  <si>
    <t>ВЛ-6кВ ПП-6 РС-3240</t>
  </si>
  <si>
    <t>Нижегородка</t>
  </si>
  <si>
    <t>Юматово</t>
  </si>
  <si>
    <t>Мелькомбинат</t>
  </si>
  <si>
    <t>Жуково</t>
  </si>
  <si>
    <t>г.Уфа</t>
  </si>
  <si>
    <t>Чандар</t>
  </si>
  <si>
    <t>Нагаево</t>
  </si>
  <si>
    <t>н/п Зеленое</t>
  </si>
  <si>
    <t>Кудеевский</t>
  </si>
  <si>
    <t>Красная горка</t>
  </si>
  <si>
    <t>Тавтиманово</t>
  </si>
  <si>
    <t>Акбердино</t>
  </si>
  <si>
    <t>Иглино</t>
  </si>
  <si>
    <t>Чесноковка</t>
  </si>
  <si>
    <t>КВЛ 10кВ ф1-12 ПС 1</t>
  </si>
  <si>
    <t>19.06.2022г 09ч07мин</t>
  </si>
  <si>
    <t>19.06.2022г 11ч10мин</t>
  </si>
  <si>
    <t>КВЛ 6кВ ф 71- 36 ПС 7 Тирлян</t>
  </si>
  <si>
    <t>24.06.2022г 03ч55мин</t>
  </si>
  <si>
    <t>24.06.2022г 05ч05мин</t>
  </si>
  <si>
    <t>КВЛ 10 кВ 11-24 ПС-11 Авзян</t>
  </si>
  <si>
    <t>30.06.2022г04ч20мин</t>
  </si>
  <si>
    <t>01.07.2022 17ч 54мин</t>
  </si>
  <si>
    <t>КТП-044 с. Аюханово</t>
  </si>
  <si>
    <t>05.07.2022 17ч 00мин</t>
  </si>
  <si>
    <t>05.07.2022 19ч 02мин</t>
  </si>
  <si>
    <t>КЛ-6кВ ТП-512 ввод ТП-513 ф-14 п/с Монтажная</t>
  </si>
  <si>
    <t>05.07.2022 19ч 08мин</t>
  </si>
  <si>
    <t>05.07.2022 20ч 44мин</t>
  </si>
  <si>
    <t>КТП-1139 КЛ-0,4кВ ф. Придорожная, Благодатная, Майданная.</t>
  </si>
  <si>
    <t>09.07.2022 09ч 08мин</t>
  </si>
  <si>
    <t>09.07.2022 14ч 35мин</t>
  </si>
  <si>
    <t>Ф-34 п/с Сахарный завод</t>
  </si>
  <si>
    <t>15.07.2022 17ч 30мин</t>
  </si>
  <si>
    <t>15.07.2022 19ч 30мин</t>
  </si>
  <si>
    <t>ф-4  от кТП-1817</t>
  </si>
  <si>
    <t>16.07.2022 12ч 16мин</t>
  </si>
  <si>
    <t>кл-6кВ ТП-2104 - ТП-513</t>
  </si>
  <si>
    <t>18.07.2022 17ч 02мин</t>
  </si>
  <si>
    <t>18.07.2022 18ч 35мин</t>
  </si>
  <si>
    <t>КЛ-6 кВ Ф-11 п/с Михайловка.</t>
  </si>
  <si>
    <t>25.07.2022 11ч 47мин</t>
  </si>
  <si>
    <t>25.07.2022 12ч 45мин</t>
  </si>
  <si>
    <t>КТП-6834п ,КТП-6835п</t>
  </si>
  <si>
    <t>26.07.2022 15ч 50мин</t>
  </si>
  <si>
    <t>26.07.2022 19ч 22мин</t>
  </si>
  <si>
    <t>ВЛ-6кВ ф-4 п/с Ташкиново</t>
  </si>
  <si>
    <t>29.07.2022 12ч 13мин</t>
  </si>
  <si>
    <t>29.07.2022 14ч 36мин</t>
  </si>
  <si>
    <t>н.п. Наумовка</t>
  </si>
  <si>
    <t>ВЛ-0,4 Л-2 ТП-2384</t>
  </si>
  <si>
    <t>22ч. 30 мин.  2022.07.27</t>
  </si>
  <si>
    <t>23ч. 32 мин.  2022.07.27</t>
  </si>
  <si>
    <t>н.п. Стерлитамак</t>
  </si>
  <si>
    <t>В-10 Ф-7 ПС Байрак</t>
  </si>
  <si>
    <t>19ч. 13 мин.  2022.07.27</t>
  </si>
  <si>
    <t>19ч. 38 мин.  2022.07.27</t>
  </si>
  <si>
    <t>В-10 Ф-7 ПС Булгаково</t>
  </si>
  <si>
    <t>11ч. 02 мин.  2022.07.24</t>
  </si>
  <si>
    <t>13ч. 39 мин.  2022.07.24</t>
  </si>
  <si>
    <t>АВ-0,4 Л-2 ТП-93</t>
  </si>
  <si>
    <t>11ч. 20 мин.  2022.07.21</t>
  </si>
  <si>
    <t>13ч.40 мин.  2022.07.21</t>
  </si>
  <si>
    <t>АВ-0,4 Л-2 ТП-36</t>
  </si>
  <si>
    <t>18ч. 20 мин.  2022.07.19</t>
  </si>
  <si>
    <t>19ч. 24 мин.  2022.07.19</t>
  </si>
  <si>
    <t>АВ-0,4 Л-2 ТП-73</t>
  </si>
  <si>
    <t>17ч. 23 мин.  2022.07.19</t>
  </si>
  <si>
    <t>18ч. 04 мин.  2022.07.19</t>
  </si>
  <si>
    <t>АВ-0,4 Л-1 ТП-9Г</t>
  </si>
  <si>
    <t>13ч. 00 мин.  2022.07.19</t>
  </si>
  <si>
    <t>15ч. 32 мин.  2022.07.19</t>
  </si>
  <si>
    <t>АВ-0,4 Л-1 ТП-10</t>
  </si>
  <si>
    <t>12ч. 41 мин.  2022.07.19</t>
  </si>
  <si>
    <t>16ч. 54 мин.  2022.07.19</t>
  </si>
  <si>
    <t>В-10 Ф-5 ПС Иглино тяга</t>
  </si>
  <si>
    <t>21ч. 48 мин.  2022.07.16</t>
  </si>
  <si>
    <t>00ч. 23 мин.  2022.07.17</t>
  </si>
  <si>
    <t>В-10 Ф-8 ПС Иглино тяга</t>
  </si>
  <si>
    <t>00ч. 28 мин.  2022.07.17</t>
  </si>
  <si>
    <t>00ч. 35 мин.  2022.07.17</t>
  </si>
  <si>
    <t>г.Туймазы</t>
  </si>
  <si>
    <t>В-10 Ф-11 ПС Городская</t>
  </si>
  <si>
    <t>17ч. 35 мин.  2022.07.16</t>
  </si>
  <si>
    <t>19ч. 19 мин.  2022.07.16</t>
  </si>
  <si>
    <t>н.п. Дорогино</t>
  </si>
  <si>
    <t>В-10 Ф-8 ПС Шакша районная</t>
  </si>
  <si>
    <t>15ч. 17 мин.  2022.07.15</t>
  </si>
  <si>
    <t>15ч. 37 мин.  2022.07.15</t>
  </si>
  <si>
    <t>16ч. 40 мин.  2022.07.15</t>
  </si>
  <si>
    <t>18ч. 03 мин.  2022.07.15</t>
  </si>
  <si>
    <t>н.п.  Алексеевка</t>
  </si>
  <si>
    <t>1Т ТП-01767</t>
  </si>
  <si>
    <t>14ч. 50 мин.  2022.07.15</t>
  </si>
  <si>
    <t>12ч. 50 мин.  2022.07.16</t>
  </si>
  <si>
    <t>ТП-01767 не на на балансе ГУП РЭС</t>
  </si>
  <si>
    <t>АВ-0,4 Л-3 ТП-69</t>
  </si>
  <si>
    <t>18ч. 58 мин.  2022.07.15</t>
  </si>
  <si>
    <t>22ч. 28 мин.  2022.07.15</t>
  </si>
  <si>
    <t>АВ-0,4 Л-1 ТП-45</t>
  </si>
  <si>
    <t>21ч. 52 мин.  2022.07.14</t>
  </si>
  <si>
    <t>01ч. 07 мин.  2022.07.15</t>
  </si>
  <si>
    <t>23ч. 16 мин.  2022.07.14</t>
  </si>
  <si>
    <t xml:space="preserve"> 23ч. 56 мин.  2022.07.14</t>
  </si>
  <si>
    <t>12ч. 07 мин.  2022.07.13</t>
  </si>
  <si>
    <t>12ч. 47 мин.  2022.07.13</t>
  </si>
  <si>
    <t>АВ-0,4 Л-1 ТП-59</t>
  </si>
  <si>
    <t>11ч. 09 мин.  2022.07.13</t>
  </si>
  <si>
    <t>11ч. 31 мин.  2022.07.13</t>
  </si>
  <si>
    <t>18ч. 30 мин.  2022.07.13</t>
  </si>
  <si>
    <t>21ч. 10 мин.  2022.07.13</t>
  </si>
  <si>
    <t>АВ-0,4 Л-1 ТП-31</t>
  </si>
  <si>
    <t>18ч. 20 мин.  2022.07.12</t>
  </si>
  <si>
    <t>21ч. 15 мин.  2022.07.12</t>
  </si>
  <si>
    <t>н.п.Шакша</t>
  </si>
  <si>
    <t>ВЛ-0,4 Л-2 ТП-1520</t>
  </si>
  <si>
    <t>17ч. 32 мин.  2022.07.12</t>
  </si>
  <si>
    <t>18 ч. 47 мин.  2022.07.12</t>
  </si>
  <si>
    <t>ВЛ-0,4 Л-2 ТП-3</t>
  </si>
  <si>
    <t>17ч. 16 мин.  2022.07.12</t>
  </si>
  <si>
    <t>18ч. 15 мин.  2022.07.12</t>
  </si>
  <si>
    <t>12ч. 44 мин.  2022.07.11</t>
  </si>
  <si>
    <t>14ч. 29 мин.  2022.07.11</t>
  </si>
  <si>
    <t>ВЛ-10 Ф-8 ПС Иглино тяга</t>
  </si>
  <si>
    <t>13ч. 43 мин.  2022.07.04</t>
  </si>
  <si>
    <t>13ч. 58 мин.  2022.07.04</t>
  </si>
  <si>
    <t>13ч. 08 мин.  2022.07.04</t>
  </si>
  <si>
    <t>13ч. 22 мин.  2022.07.04</t>
  </si>
  <si>
    <t>ВЛ-10 Ф-9 ПС Зубово</t>
  </si>
  <si>
    <t>00 ч. 36 мин.  2022.07.04</t>
  </si>
  <si>
    <t>02 ч. 40 мин.  2022.07.04</t>
  </si>
  <si>
    <t>07 ч. 18 мин.  2022.07.04</t>
  </si>
  <si>
    <t>09 ч. 46 мин.  2022.07.04</t>
  </si>
  <si>
    <t>Р-0,4 Л-6 ТП-6</t>
  </si>
  <si>
    <t>09 ч. 27 мин.  2022.07.02</t>
  </si>
  <si>
    <t>11 ч. 27 мин.  2022.07.01</t>
  </si>
  <si>
    <t>В-10 Ф-4 ПС Иглино тяга</t>
  </si>
  <si>
    <t>15 ч. 18 мин.  2022.07.01</t>
  </si>
  <si>
    <t>17 ч. 25 мин.  2022.07.01</t>
  </si>
  <si>
    <t>ВЛ-0,4 Л-1 ТП-9</t>
  </si>
  <si>
    <t>21 ч. 01 мин.  2022.07.29</t>
  </si>
  <si>
    <t>01 ч. 11 мин.  2022.07.30</t>
  </si>
  <si>
    <t>Ф-344 ПС Старокубово</t>
  </si>
  <si>
    <t>12 ч. 47 мин.  2022.07.30</t>
  </si>
  <si>
    <t>19 ч. 12 мин.  2022.07.30</t>
  </si>
</sst>
</file>

<file path=xl/styles.xml><?xml version="1.0" encoding="utf-8"?>
<styleSheet xmlns="http://schemas.openxmlformats.org/spreadsheetml/2006/main">
  <numFmts count="3">
    <numFmt numFmtId="164" formatCode="[$-F400]h:mm:ss\ AM/PM"/>
    <numFmt numFmtId="165" formatCode="[$-F800]dddd\,\ mmmm\ dd\,\ yyyy"/>
    <numFmt numFmtId="166" formatCode="0.000"/>
  </numFmts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6090C"/>
      <name val="Calibri"/>
      <family val="2"/>
      <charset val="204"/>
      <scheme val="minor"/>
    </font>
    <font>
      <sz val="11"/>
      <color rgb="FF06090C"/>
      <name val="Times New Roman"/>
      <family val="1"/>
      <charset val="204"/>
    </font>
    <font>
      <sz val="10"/>
      <color rgb="FF06090C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8" fillId="0" borderId="0"/>
    <xf numFmtId="0" fontId="8" fillId="0" borderId="0"/>
    <xf numFmtId="0" fontId="8" fillId="0" borderId="0"/>
  </cellStyleXfs>
  <cellXfs count="1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7" fillId="0" borderId="7" xfId="0" applyFont="1" applyFill="1" applyBorder="1" applyAlignment="1">
      <alignment horizontal="left" vertical="top" wrapText="1"/>
    </xf>
    <xf numFmtId="164" fontId="7" fillId="0" borderId="7" xfId="0" applyNumberFormat="1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6" xfId="0" applyFont="1" applyBorder="1"/>
    <xf numFmtId="0" fontId="1" fillId="0" borderId="6" xfId="0" applyFont="1" applyBorder="1" applyAlignment="1">
      <alignment horizontal="center" vertical="center" wrapText="1"/>
    </xf>
    <xf numFmtId="0" fontId="9" fillId="0" borderId="6" xfId="0" applyFont="1" applyBorder="1"/>
    <xf numFmtId="0" fontId="11" fillId="0" borderId="6" xfId="0" applyFont="1" applyBorder="1"/>
    <xf numFmtId="0" fontId="12" fillId="0" borderId="7" xfId="0" applyFont="1" applyFill="1" applyBorder="1" applyAlignment="1">
      <alignment horizontal="left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top" wrapText="1"/>
    </xf>
    <xf numFmtId="0" fontId="12" fillId="3" borderId="6" xfId="0" applyNumberFormat="1" applyFont="1" applyFill="1" applyBorder="1" applyAlignment="1" applyProtection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 wrapText="1"/>
    </xf>
    <xf numFmtId="0" fontId="12" fillId="3" borderId="17" xfId="0" applyNumberFormat="1" applyFont="1" applyFill="1" applyBorder="1" applyAlignment="1" applyProtection="1">
      <alignment horizontal="center" vertical="center" wrapText="1"/>
    </xf>
    <xf numFmtId="14" fontId="12" fillId="3" borderId="17" xfId="0" applyNumberFormat="1" applyFont="1" applyFill="1" applyBorder="1" applyAlignment="1" applyProtection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5">
    <cellStyle name="Обычный" xfId="0" builtinId="0"/>
    <cellStyle name="Обычный 13" xfId="2"/>
    <cellStyle name="Обычный 14" xfId="3"/>
    <cellStyle name="Обычный 17" xfId="4"/>
    <cellStyle name="Обычный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6"/>
  <sheetViews>
    <sheetView tabSelected="1" topLeftCell="A301" zoomScale="70" zoomScaleNormal="70" workbookViewId="0">
      <selection activeCell="L236" sqref="L236"/>
    </sheetView>
  </sheetViews>
  <sheetFormatPr defaultColWidth="9.140625" defaultRowHeight="15"/>
  <cols>
    <col min="1" max="1" width="9.140625" style="38"/>
    <col min="2" max="2" width="5.5703125" style="11" customWidth="1"/>
    <col min="3" max="3" width="13.7109375" style="11" customWidth="1"/>
    <col min="4" max="4" width="15.5703125" style="11" customWidth="1"/>
    <col min="5" max="5" width="21.85546875" style="11" customWidth="1"/>
    <col min="6" max="6" width="29" style="11" customWidth="1"/>
    <col min="7" max="7" width="17" style="11" customWidth="1"/>
    <col min="8" max="8" width="16.85546875" style="11" customWidth="1"/>
    <col min="9" max="9" width="17.7109375" style="11" customWidth="1"/>
    <col min="10" max="10" width="40.5703125" style="11" customWidth="1"/>
    <col min="11" max="11" width="32.28515625" style="11" customWidth="1"/>
    <col min="12" max="12" width="17.140625" style="11" customWidth="1"/>
    <col min="13" max="13" width="17" style="11" customWidth="1"/>
    <col min="14" max="14" width="16.5703125" style="11" customWidth="1"/>
    <col min="15" max="15" width="60.85546875" style="11" customWidth="1"/>
    <col min="16" max="16" width="15.5703125" style="11" customWidth="1"/>
    <col min="17" max="16384" width="9.140625" style="11"/>
  </cols>
  <sheetData>
    <row r="1" spans="1:16" s="38" customFormat="1"/>
    <row r="2" spans="1:16">
      <c r="I2" s="115"/>
      <c r="J2" s="115"/>
    </row>
    <row r="3" spans="1:16" ht="12.75" customHeight="1">
      <c r="I3" s="115"/>
      <c r="J3" s="115"/>
    </row>
    <row r="4" spans="1:16" ht="42.75" customHeight="1">
      <c r="B4" s="116" t="s">
        <v>15</v>
      </c>
      <c r="C4" s="116"/>
      <c r="D4" s="116"/>
      <c r="E4" s="116"/>
      <c r="F4" s="116"/>
      <c r="G4" s="116"/>
      <c r="H4" s="116"/>
      <c r="I4" s="116"/>
      <c r="J4" s="116"/>
      <c r="K4" s="2"/>
      <c r="L4" s="2"/>
      <c r="M4" s="2"/>
      <c r="N4" s="2"/>
      <c r="O4" s="2"/>
      <c r="P4" s="2"/>
    </row>
    <row r="5" spans="1:16" ht="21.75" customHeight="1">
      <c r="B5" s="12"/>
      <c r="C5" s="12"/>
      <c r="D5" s="12"/>
      <c r="E5" s="2"/>
      <c r="F5" s="2"/>
      <c r="G5" s="2"/>
      <c r="H5" s="12"/>
      <c r="I5" s="12"/>
      <c r="J5" s="12"/>
      <c r="K5" s="2"/>
      <c r="L5" s="2"/>
      <c r="M5" s="2"/>
      <c r="N5" s="2"/>
      <c r="O5" s="2"/>
      <c r="P5" s="2"/>
    </row>
    <row r="6" spans="1:16" ht="15.75" customHeight="1"/>
    <row r="7" spans="1:16" ht="15.75" customHeight="1">
      <c r="B7" s="114" t="s">
        <v>4</v>
      </c>
      <c r="C7" s="114" t="s">
        <v>0</v>
      </c>
      <c r="D7" s="114" t="s">
        <v>1</v>
      </c>
      <c r="E7" s="114" t="s">
        <v>2</v>
      </c>
      <c r="F7" s="114" t="s">
        <v>3</v>
      </c>
      <c r="G7" s="114" t="s">
        <v>5</v>
      </c>
      <c r="H7" s="114" t="s">
        <v>6</v>
      </c>
      <c r="I7" s="114" t="s">
        <v>8</v>
      </c>
      <c r="J7" s="114" t="s">
        <v>7</v>
      </c>
      <c r="K7" s="65"/>
      <c r="L7" s="65"/>
      <c r="M7" s="65"/>
      <c r="N7" s="65"/>
      <c r="O7" s="65"/>
      <c r="P7" s="65"/>
    </row>
    <row r="8" spans="1:16" ht="51.75" customHeight="1">
      <c r="B8" s="114"/>
      <c r="C8" s="114"/>
      <c r="D8" s="114"/>
      <c r="E8" s="114"/>
      <c r="F8" s="114"/>
      <c r="G8" s="114"/>
      <c r="H8" s="114"/>
      <c r="I8" s="114"/>
      <c r="J8" s="114"/>
      <c r="K8" s="65"/>
      <c r="L8" s="65"/>
      <c r="M8" s="65"/>
      <c r="N8" s="65"/>
      <c r="O8" s="65"/>
      <c r="P8" s="65"/>
    </row>
    <row r="9" spans="1:16" s="26" customFormat="1" ht="40.5" customHeight="1">
      <c r="A9" s="38"/>
      <c r="B9" s="69">
        <v>1</v>
      </c>
      <c r="C9" s="56" t="s">
        <v>46</v>
      </c>
      <c r="D9" s="56" t="s">
        <v>14</v>
      </c>
      <c r="E9" s="56" t="s">
        <v>102</v>
      </c>
      <c r="F9" s="56" t="s">
        <v>47</v>
      </c>
      <c r="G9" s="56" t="s">
        <v>235</v>
      </c>
      <c r="H9" s="56" t="s">
        <v>237</v>
      </c>
      <c r="I9" s="56">
        <v>1607.17</v>
      </c>
      <c r="J9" s="56" t="s">
        <v>167</v>
      </c>
      <c r="K9" s="65"/>
      <c r="L9" s="65"/>
      <c r="M9" s="65"/>
      <c r="N9" s="65"/>
      <c r="O9" s="65"/>
      <c r="P9" s="65"/>
    </row>
    <row r="10" spans="1:16" s="45" customFormat="1" ht="42.75" customHeight="1">
      <c r="B10" s="69">
        <v>2</v>
      </c>
      <c r="C10" s="56" t="s">
        <v>46</v>
      </c>
      <c r="D10" s="56" t="s">
        <v>14</v>
      </c>
      <c r="E10" s="56" t="s">
        <v>103</v>
      </c>
      <c r="F10" s="56" t="s">
        <v>48</v>
      </c>
      <c r="G10" s="70" t="s">
        <v>510</v>
      </c>
      <c r="H10" s="56" t="s">
        <v>511</v>
      </c>
      <c r="I10" s="56">
        <v>506.02499999999998</v>
      </c>
      <c r="J10" s="56" t="s">
        <v>168</v>
      </c>
      <c r="K10" s="65"/>
      <c r="L10" s="65"/>
      <c r="M10" s="65"/>
      <c r="N10" s="65"/>
      <c r="O10" s="65"/>
      <c r="P10" s="65"/>
    </row>
    <row r="11" spans="1:16" s="37" customFormat="1" ht="38.25" customHeight="1">
      <c r="A11" s="38"/>
      <c r="B11" s="69">
        <v>3</v>
      </c>
      <c r="C11" s="56" t="s">
        <v>46</v>
      </c>
      <c r="D11" s="56" t="s">
        <v>14</v>
      </c>
      <c r="E11" s="56" t="s">
        <v>104</v>
      </c>
      <c r="F11" s="56" t="s">
        <v>49</v>
      </c>
      <c r="G11" s="56" t="s">
        <v>512</v>
      </c>
      <c r="H11" s="56" t="s">
        <v>513</v>
      </c>
      <c r="I11" s="56">
        <v>506.02499999999998</v>
      </c>
      <c r="J11" s="56" t="s">
        <v>169</v>
      </c>
      <c r="K11" s="65"/>
      <c r="L11" s="65"/>
      <c r="M11" s="65"/>
      <c r="N11" s="65"/>
      <c r="O11" s="65"/>
      <c r="P11" s="65"/>
    </row>
    <row r="12" spans="1:16" s="45" customFormat="1" ht="39.75" customHeight="1">
      <c r="B12" s="69">
        <v>4</v>
      </c>
      <c r="C12" s="56" t="s">
        <v>46</v>
      </c>
      <c r="D12" s="56" t="s">
        <v>14</v>
      </c>
      <c r="E12" s="56" t="s">
        <v>105</v>
      </c>
      <c r="F12" s="56" t="s">
        <v>50</v>
      </c>
      <c r="G12" s="56" t="s">
        <v>514</v>
      </c>
      <c r="H12" s="56" t="s">
        <v>515</v>
      </c>
      <c r="I12" s="56">
        <v>129.75</v>
      </c>
      <c r="J12" s="56" t="s">
        <v>170</v>
      </c>
      <c r="K12" s="65"/>
      <c r="L12" s="65"/>
      <c r="M12" s="65"/>
      <c r="N12" s="65"/>
      <c r="O12" s="65"/>
      <c r="P12" s="65"/>
    </row>
    <row r="13" spans="1:16" s="45" customFormat="1" ht="40.5" customHeight="1">
      <c r="B13" s="69">
        <v>5</v>
      </c>
      <c r="C13" s="56" t="s">
        <v>46</v>
      </c>
      <c r="D13" s="56" t="s">
        <v>14</v>
      </c>
      <c r="E13" s="56" t="s">
        <v>105</v>
      </c>
      <c r="F13" s="56" t="s">
        <v>51</v>
      </c>
      <c r="G13" s="56" t="s">
        <v>516</v>
      </c>
      <c r="H13" s="56" t="s">
        <v>517</v>
      </c>
      <c r="I13" s="56">
        <v>129.75</v>
      </c>
      <c r="J13" s="56" t="s">
        <v>170</v>
      </c>
      <c r="K13" s="65"/>
      <c r="L13" s="65"/>
      <c r="M13" s="65"/>
      <c r="N13" s="65"/>
      <c r="O13" s="65"/>
      <c r="P13" s="65"/>
    </row>
    <row r="14" spans="1:16" s="45" customFormat="1" ht="35.25" customHeight="1">
      <c r="B14" s="69">
        <v>6</v>
      </c>
      <c r="C14" s="56" t="s">
        <v>46</v>
      </c>
      <c r="D14" s="56" t="s">
        <v>14</v>
      </c>
      <c r="E14" s="56" t="s">
        <v>104</v>
      </c>
      <c r="F14" s="56" t="s">
        <v>52</v>
      </c>
      <c r="G14" s="56" t="s">
        <v>518</v>
      </c>
      <c r="H14" s="56" t="s">
        <v>519</v>
      </c>
      <c r="I14" s="56">
        <v>309.67</v>
      </c>
      <c r="J14" s="56" t="s">
        <v>169</v>
      </c>
      <c r="K14" s="65"/>
      <c r="L14" s="65"/>
      <c r="M14" s="65"/>
      <c r="N14" s="65"/>
      <c r="O14" s="65"/>
      <c r="P14" s="65"/>
    </row>
    <row r="15" spans="1:16" s="45" customFormat="1" ht="37.5" customHeight="1">
      <c r="B15" s="69">
        <v>7</v>
      </c>
      <c r="C15" s="56" t="s">
        <v>46</v>
      </c>
      <c r="D15" s="56" t="s">
        <v>14</v>
      </c>
      <c r="E15" s="56" t="s">
        <v>107</v>
      </c>
      <c r="F15" s="56" t="s">
        <v>53</v>
      </c>
      <c r="G15" s="56" t="s">
        <v>520</v>
      </c>
      <c r="H15" s="56" t="s">
        <v>521</v>
      </c>
      <c r="I15" s="56">
        <v>1073.8975</v>
      </c>
      <c r="J15" s="56" t="s">
        <v>171</v>
      </c>
      <c r="K15" s="65"/>
      <c r="L15" s="65"/>
      <c r="M15" s="65"/>
      <c r="N15" s="65"/>
      <c r="O15" s="65"/>
      <c r="P15" s="65"/>
    </row>
    <row r="16" spans="1:16" s="45" customFormat="1" ht="30" customHeight="1">
      <c r="B16" s="69">
        <v>8</v>
      </c>
      <c r="C16" s="56" t="s">
        <v>46</v>
      </c>
      <c r="D16" s="56" t="s">
        <v>14</v>
      </c>
      <c r="E16" s="56" t="s">
        <v>106</v>
      </c>
      <c r="F16" s="56" t="s">
        <v>54</v>
      </c>
      <c r="G16" s="56" t="s">
        <v>522</v>
      </c>
      <c r="H16" s="56" t="s">
        <v>523</v>
      </c>
      <c r="I16" s="56">
        <v>482.67</v>
      </c>
      <c r="J16" s="56" t="s">
        <v>173</v>
      </c>
      <c r="K16" s="65"/>
      <c r="L16" s="65"/>
      <c r="M16" s="65"/>
      <c r="N16" s="65"/>
      <c r="O16" s="65"/>
      <c r="P16" s="65"/>
    </row>
    <row r="17" spans="2:10" s="45" customFormat="1" ht="33" customHeight="1">
      <c r="B17" s="69">
        <v>9</v>
      </c>
      <c r="C17" s="56" t="s">
        <v>46</v>
      </c>
      <c r="D17" s="56" t="s">
        <v>14</v>
      </c>
      <c r="E17" s="56" t="s">
        <v>106</v>
      </c>
      <c r="F17" s="56" t="s">
        <v>55</v>
      </c>
      <c r="G17" s="56" t="s">
        <v>524</v>
      </c>
      <c r="H17" s="56" t="s">
        <v>525</v>
      </c>
      <c r="I17" s="56">
        <f>250*1.73*4.116</f>
        <v>1780.1699999999998</v>
      </c>
      <c r="J17" s="56" t="s">
        <v>174</v>
      </c>
    </row>
    <row r="18" spans="2:10" s="45" customFormat="1" ht="34.5" customHeight="1">
      <c r="B18" s="69">
        <v>10</v>
      </c>
      <c r="C18" s="56" t="s">
        <v>46</v>
      </c>
      <c r="D18" s="56" t="s">
        <v>14</v>
      </c>
      <c r="E18" s="56" t="s">
        <v>112</v>
      </c>
      <c r="F18" s="56" t="s">
        <v>56</v>
      </c>
      <c r="G18" s="56" t="s">
        <v>526</v>
      </c>
      <c r="H18" s="56" t="s">
        <v>527</v>
      </c>
      <c r="I18" s="56">
        <f>1000*1.73*0.716</f>
        <v>1238.6799999999998</v>
      </c>
      <c r="J18" s="56" t="s">
        <v>172</v>
      </c>
    </row>
    <row r="19" spans="2:10" s="45" customFormat="1" ht="43.5" customHeight="1">
      <c r="B19" s="69">
        <v>11</v>
      </c>
      <c r="C19" s="56" t="s">
        <v>46</v>
      </c>
      <c r="D19" s="56" t="s">
        <v>14</v>
      </c>
      <c r="E19" s="56" t="s">
        <v>105</v>
      </c>
      <c r="F19" s="56" t="s">
        <v>57</v>
      </c>
      <c r="G19" s="56" t="s">
        <v>528</v>
      </c>
      <c r="H19" s="56" t="s">
        <v>529</v>
      </c>
      <c r="I19" s="56">
        <f>150*1.73*5.65</f>
        <v>1466.1750000000002</v>
      </c>
      <c r="J19" s="56" t="s">
        <v>175</v>
      </c>
    </row>
    <row r="20" spans="2:10" s="45" customFormat="1" ht="42" customHeight="1">
      <c r="B20" s="69">
        <v>12</v>
      </c>
      <c r="C20" s="56" t="s">
        <v>46</v>
      </c>
      <c r="D20" s="56" t="s">
        <v>14</v>
      </c>
      <c r="E20" s="56" t="s">
        <v>108</v>
      </c>
      <c r="F20" s="56" t="s">
        <v>58</v>
      </c>
      <c r="G20" s="56" t="s">
        <v>530</v>
      </c>
      <c r="H20" s="56" t="s">
        <v>531</v>
      </c>
      <c r="I20" s="56">
        <f>25*1.73*2.866</f>
        <v>123.95450000000001</v>
      </c>
      <c r="J20" s="56" t="s">
        <v>176</v>
      </c>
    </row>
    <row r="21" spans="2:10" s="45" customFormat="1" ht="37.5" customHeight="1">
      <c r="B21" s="69">
        <v>13</v>
      </c>
      <c r="C21" s="56" t="s">
        <v>46</v>
      </c>
      <c r="D21" s="56" t="s">
        <v>14</v>
      </c>
      <c r="E21" s="56" t="s">
        <v>111</v>
      </c>
      <c r="F21" s="56" t="s">
        <v>59</v>
      </c>
      <c r="G21" s="56" t="s">
        <v>530</v>
      </c>
      <c r="H21" s="56" t="s">
        <v>532</v>
      </c>
      <c r="I21" s="56">
        <f>6*1.73*0.133</f>
        <v>1.3805399999999999</v>
      </c>
      <c r="J21" s="56" t="s">
        <v>176</v>
      </c>
    </row>
    <row r="22" spans="2:10" s="45" customFormat="1" ht="38.25" customHeight="1">
      <c r="B22" s="69">
        <v>14</v>
      </c>
      <c r="C22" s="56" t="s">
        <v>46</v>
      </c>
      <c r="D22" s="56" t="s">
        <v>14</v>
      </c>
      <c r="E22" s="56" t="s">
        <v>109</v>
      </c>
      <c r="F22" s="56" t="s">
        <v>60</v>
      </c>
      <c r="G22" s="56" t="s">
        <v>533</v>
      </c>
      <c r="H22" s="56" t="s">
        <v>533</v>
      </c>
      <c r="I22" s="56">
        <v>0</v>
      </c>
      <c r="J22" s="56" t="s">
        <v>176</v>
      </c>
    </row>
    <row r="23" spans="2:10" s="45" customFormat="1" ht="43.5" customHeight="1">
      <c r="B23" s="69">
        <v>15</v>
      </c>
      <c r="C23" s="56" t="s">
        <v>46</v>
      </c>
      <c r="D23" s="56" t="s">
        <v>14</v>
      </c>
      <c r="E23" s="56" t="s">
        <v>106</v>
      </c>
      <c r="F23" s="56" t="s">
        <v>61</v>
      </c>
      <c r="G23" s="56" t="s">
        <v>534</v>
      </c>
      <c r="H23" s="56" t="s">
        <v>535</v>
      </c>
      <c r="I23" s="56">
        <f>250*1.73*2.216</f>
        <v>958.42000000000007</v>
      </c>
      <c r="J23" s="56" t="s">
        <v>177</v>
      </c>
    </row>
    <row r="24" spans="2:10" s="45" customFormat="1" ht="40.5" customHeight="1">
      <c r="B24" s="69">
        <v>16</v>
      </c>
      <c r="C24" s="56" t="s">
        <v>46</v>
      </c>
      <c r="D24" s="56" t="s">
        <v>14</v>
      </c>
      <c r="E24" s="56" t="s">
        <v>110</v>
      </c>
      <c r="F24" s="56" t="s">
        <v>62</v>
      </c>
      <c r="G24" s="56" t="s">
        <v>536</v>
      </c>
      <c r="H24" s="56" t="s">
        <v>537</v>
      </c>
      <c r="I24" s="56">
        <f>100*1.73*1.816</f>
        <v>314.16800000000001</v>
      </c>
      <c r="J24" s="56" t="s">
        <v>176</v>
      </c>
    </row>
    <row r="25" spans="2:10" s="45" customFormat="1" ht="37.5" customHeight="1">
      <c r="B25" s="69">
        <v>17</v>
      </c>
      <c r="C25" s="56" t="s">
        <v>46</v>
      </c>
      <c r="D25" s="56" t="s">
        <v>14</v>
      </c>
      <c r="E25" s="56" t="s">
        <v>103</v>
      </c>
      <c r="F25" s="56" t="s">
        <v>63</v>
      </c>
      <c r="G25" s="56" t="s">
        <v>538</v>
      </c>
      <c r="H25" s="56" t="s">
        <v>539</v>
      </c>
      <c r="I25" s="56">
        <f>6*1.73*4.383</f>
        <v>45.495539999999998</v>
      </c>
      <c r="J25" s="56" t="s">
        <v>176</v>
      </c>
    </row>
    <row r="26" spans="2:10" s="45" customFormat="1" ht="34.5" customHeight="1">
      <c r="B26" s="69">
        <v>18</v>
      </c>
      <c r="C26" s="56" t="s">
        <v>46</v>
      </c>
      <c r="D26" s="56" t="s">
        <v>14</v>
      </c>
      <c r="E26" s="56" t="s">
        <v>112</v>
      </c>
      <c r="F26" s="56" t="s">
        <v>64</v>
      </c>
      <c r="G26" s="56" t="s">
        <v>540</v>
      </c>
      <c r="H26" s="56" t="s">
        <v>541</v>
      </c>
      <c r="I26" s="56">
        <f>1000*1.73*3.133</f>
        <v>5420.09</v>
      </c>
      <c r="J26" s="56" t="s">
        <v>178</v>
      </c>
    </row>
    <row r="27" spans="2:10" s="45" customFormat="1" ht="57.75" customHeight="1">
      <c r="B27" s="69">
        <v>19</v>
      </c>
      <c r="C27" s="56" t="s">
        <v>46</v>
      </c>
      <c r="D27" s="56" t="s">
        <v>14</v>
      </c>
      <c r="E27" s="56" t="s">
        <v>105</v>
      </c>
      <c r="F27" s="56" t="s">
        <v>65</v>
      </c>
      <c r="G27" s="56" t="s">
        <v>236</v>
      </c>
      <c r="H27" s="56" t="s">
        <v>238</v>
      </c>
      <c r="I27" s="56">
        <f>200*1.73*2.65*10</f>
        <v>9169</v>
      </c>
      <c r="J27" s="56" t="s">
        <v>179</v>
      </c>
    </row>
    <row r="28" spans="2:10" s="45" customFormat="1" ht="42.75" customHeight="1">
      <c r="B28" s="69">
        <v>20</v>
      </c>
      <c r="C28" s="56" t="s">
        <v>46</v>
      </c>
      <c r="D28" s="56" t="s">
        <v>14</v>
      </c>
      <c r="E28" s="56" t="s">
        <v>105</v>
      </c>
      <c r="F28" s="56" t="s">
        <v>66</v>
      </c>
      <c r="G28" s="56" t="s">
        <v>542</v>
      </c>
      <c r="H28" s="56" t="s">
        <v>543</v>
      </c>
      <c r="I28" s="56">
        <f>150*1.73*0.833*0.4</f>
        <v>86.465400000000002</v>
      </c>
      <c r="J28" s="56" t="s">
        <v>177</v>
      </c>
    </row>
    <row r="29" spans="2:10" s="45" customFormat="1" ht="39.75" customHeight="1">
      <c r="B29" s="69">
        <v>21</v>
      </c>
      <c r="C29" s="56" t="s">
        <v>46</v>
      </c>
      <c r="D29" s="56" t="s">
        <v>14</v>
      </c>
      <c r="E29" s="56" t="s">
        <v>110</v>
      </c>
      <c r="F29" s="56" t="s">
        <v>62</v>
      </c>
      <c r="G29" s="56" t="s">
        <v>544</v>
      </c>
      <c r="H29" s="56" t="s">
        <v>545</v>
      </c>
      <c r="I29" s="56">
        <f>100*1.73*3*10</f>
        <v>5190</v>
      </c>
      <c r="J29" s="56" t="s">
        <v>176</v>
      </c>
    </row>
    <row r="30" spans="2:10" s="45" customFormat="1" ht="57.75" customHeight="1">
      <c r="B30" s="69">
        <v>22</v>
      </c>
      <c r="C30" s="56" t="s">
        <v>46</v>
      </c>
      <c r="D30" s="56" t="s">
        <v>14</v>
      </c>
      <c r="E30" s="56" t="s">
        <v>110</v>
      </c>
      <c r="F30" s="56" t="s">
        <v>62</v>
      </c>
      <c r="G30" s="56" t="s">
        <v>546</v>
      </c>
      <c r="H30" s="56" t="s">
        <v>547</v>
      </c>
      <c r="I30" s="56">
        <f>100*1.73*4.55*10</f>
        <v>7871.5</v>
      </c>
      <c r="J30" s="56" t="s">
        <v>176</v>
      </c>
    </row>
    <row r="31" spans="2:10" s="45" customFormat="1" ht="57.75" customHeight="1">
      <c r="B31" s="69">
        <v>23</v>
      </c>
      <c r="C31" s="56" t="s">
        <v>46</v>
      </c>
      <c r="D31" s="56" t="s">
        <v>14</v>
      </c>
      <c r="E31" s="56" t="s">
        <v>105</v>
      </c>
      <c r="F31" s="56" t="s">
        <v>67</v>
      </c>
      <c r="G31" s="56" t="s">
        <v>548</v>
      </c>
      <c r="H31" s="56" t="s">
        <v>549</v>
      </c>
      <c r="I31" s="56">
        <f>150*1.73*2.73*0.4</f>
        <v>283.37399999999997</v>
      </c>
      <c r="J31" s="56" t="s">
        <v>180</v>
      </c>
    </row>
    <row r="32" spans="2:10" s="45" customFormat="1" ht="45.75" customHeight="1">
      <c r="B32" s="69">
        <v>24</v>
      </c>
      <c r="C32" s="56" t="s">
        <v>46</v>
      </c>
      <c r="D32" s="56" t="s">
        <v>14</v>
      </c>
      <c r="E32" s="56" t="s">
        <v>112</v>
      </c>
      <c r="F32" s="56" t="s">
        <v>56</v>
      </c>
      <c r="G32" s="56" t="s">
        <v>550</v>
      </c>
      <c r="H32" s="56" t="s">
        <v>551</v>
      </c>
      <c r="I32" s="56">
        <f>1000*1.73*1.03*0.4</f>
        <v>712.7600000000001</v>
      </c>
      <c r="J32" s="56" t="s">
        <v>180</v>
      </c>
    </row>
    <row r="33" spans="2:10" s="45" customFormat="1" ht="43.5" customHeight="1">
      <c r="B33" s="69">
        <v>25</v>
      </c>
      <c r="C33" s="56" t="s">
        <v>46</v>
      </c>
      <c r="D33" s="56" t="s">
        <v>14</v>
      </c>
      <c r="E33" s="56" t="s">
        <v>103</v>
      </c>
      <c r="F33" s="56" t="s">
        <v>68</v>
      </c>
      <c r="G33" s="56" t="s">
        <v>552</v>
      </c>
      <c r="H33" s="56" t="s">
        <v>553</v>
      </c>
      <c r="I33" s="56">
        <f>6*1.73*4.75*10</f>
        <v>493.04999999999995</v>
      </c>
      <c r="J33" s="56" t="s">
        <v>181</v>
      </c>
    </row>
    <row r="34" spans="2:10" s="45" customFormat="1" ht="36" customHeight="1">
      <c r="B34" s="69">
        <v>26</v>
      </c>
      <c r="C34" s="56" t="s">
        <v>46</v>
      </c>
      <c r="D34" s="56" t="s">
        <v>14</v>
      </c>
      <c r="E34" s="56" t="s">
        <v>105</v>
      </c>
      <c r="F34" s="56" t="s">
        <v>69</v>
      </c>
      <c r="G34" s="56" t="s">
        <v>554</v>
      </c>
      <c r="H34" s="56" t="s">
        <v>555</v>
      </c>
      <c r="I34" s="56">
        <f>150*0.173*1*0.4</f>
        <v>10.38</v>
      </c>
      <c r="J34" s="56" t="s">
        <v>177</v>
      </c>
    </row>
    <row r="35" spans="2:10" s="45" customFormat="1" ht="57.75" customHeight="1">
      <c r="B35" s="69">
        <v>27</v>
      </c>
      <c r="C35" s="56" t="s">
        <v>46</v>
      </c>
      <c r="D35" s="56" t="s">
        <v>14</v>
      </c>
      <c r="E35" s="56" t="s">
        <v>105</v>
      </c>
      <c r="F35" s="56" t="s">
        <v>70</v>
      </c>
      <c r="G35" s="56" t="s">
        <v>556</v>
      </c>
      <c r="H35" s="56" t="s">
        <v>557</v>
      </c>
      <c r="I35" s="56">
        <f>150*1.73*1.766*0.4</f>
        <v>183.3108</v>
      </c>
      <c r="J35" s="56" t="s">
        <v>182</v>
      </c>
    </row>
    <row r="36" spans="2:10" s="45" customFormat="1" ht="57.75" customHeight="1">
      <c r="B36" s="69">
        <v>28</v>
      </c>
      <c r="C36" s="56" t="s">
        <v>46</v>
      </c>
      <c r="D36" s="56" t="s">
        <v>14</v>
      </c>
      <c r="E36" s="56" t="s">
        <v>105</v>
      </c>
      <c r="F36" s="56" t="s">
        <v>71</v>
      </c>
      <c r="G36" s="56" t="s">
        <v>558</v>
      </c>
      <c r="H36" s="56" t="s">
        <v>559</v>
      </c>
      <c r="I36" s="56">
        <f>120*1.73*1.116*10</f>
        <v>2316.8159999999998</v>
      </c>
      <c r="J36" s="56" t="s">
        <v>180</v>
      </c>
    </row>
    <row r="37" spans="2:10" s="45" customFormat="1" ht="57.75" customHeight="1">
      <c r="B37" s="69">
        <v>29</v>
      </c>
      <c r="C37" s="56" t="s">
        <v>46</v>
      </c>
      <c r="D37" s="56" t="s">
        <v>14</v>
      </c>
      <c r="E37" s="56" t="s">
        <v>105</v>
      </c>
      <c r="F37" s="56" t="s">
        <v>72</v>
      </c>
      <c r="G37" s="56" t="s">
        <v>560</v>
      </c>
      <c r="H37" s="56" t="s">
        <v>561</v>
      </c>
      <c r="I37" s="56">
        <f>150*1.73*1.116*0.4</f>
        <v>115.84080000000002</v>
      </c>
      <c r="J37" s="56" t="s">
        <v>183</v>
      </c>
    </row>
    <row r="38" spans="2:10" s="45" customFormat="1" ht="57.75" customHeight="1">
      <c r="B38" s="69">
        <v>30</v>
      </c>
      <c r="C38" s="56" t="s">
        <v>46</v>
      </c>
      <c r="D38" s="56" t="s">
        <v>14</v>
      </c>
      <c r="E38" s="56" t="s">
        <v>105</v>
      </c>
      <c r="F38" s="56" t="s">
        <v>73</v>
      </c>
      <c r="G38" s="56" t="s">
        <v>562</v>
      </c>
      <c r="H38" s="56" t="s">
        <v>563</v>
      </c>
      <c r="I38" s="56">
        <f>150*1.73*1.23*0.4</f>
        <v>127.67400000000001</v>
      </c>
      <c r="J38" s="56" t="s">
        <v>234</v>
      </c>
    </row>
    <row r="39" spans="2:10" s="45" customFormat="1" ht="57.75" customHeight="1">
      <c r="B39" s="69">
        <v>31</v>
      </c>
      <c r="C39" s="56" t="s">
        <v>46</v>
      </c>
      <c r="D39" s="56" t="s">
        <v>14</v>
      </c>
      <c r="E39" s="56" t="s">
        <v>105</v>
      </c>
      <c r="F39" s="56" t="s">
        <v>74</v>
      </c>
      <c r="G39" s="56" t="s">
        <v>564</v>
      </c>
      <c r="H39" s="56" t="s">
        <v>565</v>
      </c>
      <c r="I39" s="56">
        <f>200*1.73*0.08*0.4</f>
        <v>11.072000000000001</v>
      </c>
      <c r="J39" s="56" t="s">
        <v>181</v>
      </c>
    </row>
    <row r="40" spans="2:10" s="45" customFormat="1" ht="57.75" customHeight="1">
      <c r="B40" s="69">
        <v>32</v>
      </c>
      <c r="C40" s="56" t="s">
        <v>46</v>
      </c>
      <c r="D40" s="56" t="s">
        <v>14</v>
      </c>
      <c r="E40" s="56" t="s">
        <v>112</v>
      </c>
      <c r="F40" s="56" t="s">
        <v>75</v>
      </c>
      <c r="G40" s="56" t="s">
        <v>566</v>
      </c>
      <c r="H40" s="56" t="s">
        <v>567</v>
      </c>
      <c r="I40" s="56">
        <f>250*1.73*2.333*0.4</f>
        <v>403.60900000000004</v>
      </c>
      <c r="J40" s="56" t="s">
        <v>180</v>
      </c>
    </row>
    <row r="41" spans="2:10" s="45" customFormat="1" ht="57.75" customHeight="1">
      <c r="B41" s="69">
        <v>33</v>
      </c>
      <c r="C41" s="56" t="s">
        <v>46</v>
      </c>
      <c r="D41" s="56" t="s">
        <v>14</v>
      </c>
      <c r="E41" s="56" t="s">
        <v>114</v>
      </c>
      <c r="F41" s="56" t="s">
        <v>76</v>
      </c>
      <c r="G41" s="56" t="s">
        <v>568</v>
      </c>
      <c r="H41" s="56" t="s">
        <v>569</v>
      </c>
      <c r="I41" s="56">
        <f>100*1.73*1.45*10</f>
        <v>2508.5</v>
      </c>
      <c r="J41" s="56" t="s">
        <v>176</v>
      </c>
    </row>
    <row r="42" spans="2:10" s="45" customFormat="1" ht="57.75" customHeight="1">
      <c r="B42" s="69">
        <v>34</v>
      </c>
      <c r="C42" s="56" t="s">
        <v>46</v>
      </c>
      <c r="D42" s="56" t="s">
        <v>14</v>
      </c>
      <c r="E42" s="56" t="s">
        <v>105</v>
      </c>
      <c r="F42" s="56" t="s">
        <v>77</v>
      </c>
      <c r="G42" s="56" t="s">
        <v>570</v>
      </c>
      <c r="H42" s="56" t="s">
        <v>571</v>
      </c>
      <c r="I42" s="56">
        <f>100*1.73*1.416*10</f>
        <v>2449.6799999999998</v>
      </c>
      <c r="J42" s="56" t="s">
        <v>176</v>
      </c>
    </row>
    <row r="43" spans="2:10" s="45" customFormat="1" ht="57.75" customHeight="1">
      <c r="B43" s="69">
        <v>35</v>
      </c>
      <c r="C43" s="56" t="s">
        <v>46</v>
      </c>
      <c r="D43" s="56" t="s">
        <v>14</v>
      </c>
      <c r="E43" s="56" t="s">
        <v>105</v>
      </c>
      <c r="F43" s="56" t="s">
        <v>78</v>
      </c>
      <c r="G43" s="56" t="s">
        <v>572</v>
      </c>
      <c r="H43" s="56" t="s">
        <v>573</v>
      </c>
      <c r="I43" s="56">
        <f>150*1.73*4.57*0.4</f>
        <v>474.36599999999999</v>
      </c>
      <c r="J43" s="56"/>
    </row>
    <row r="44" spans="2:10" s="45" customFormat="1" ht="57.75" customHeight="1">
      <c r="B44" s="69">
        <v>36</v>
      </c>
      <c r="C44" s="56" t="s">
        <v>46</v>
      </c>
      <c r="D44" s="56" t="s">
        <v>14</v>
      </c>
      <c r="E44" s="56" t="s">
        <v>115</v>
      </c>
      <c r="F44" s="56" t="s">
        <v>79</v>
      </c>
      <c r="G44" s="56" t="s">
        <v>574</v>
      </c>
      <c r="H44" s="56" t="s">
        <v>575</v>
      </c>
      <c r="I44" s="56">
        <f>100*1.73*1.05*10</f>
        <v>1816.5</v>
      </c>
      <c r="J44" s="56" t="s">
        <v>176</v>
      </c>
    </row>
    <row r="45" spans="2:10" s="45" customFormat="1" ht="57.75" customHeight="1">
      <c r="B45" s="69">
        <v>37</v>
      </c>
      <c r="C45" s="56" t="s">
        <v>46</v>
      </c>
      <c r="D45" s="56" t="s">
        <v>14</v>
      </c>
      <c r="E45" s="56" t="s">
        <v>105</v>
      </c>
      <c r="F45" s="56" t="s">
        <v>80</v>
      </c>
      <c r="G45" s="56" t="s">
        <v>576</v>
      </c>
      <c r="H45" s="56" t="s">
        <v>573</v>
      </c>
      <c r="I45" s="56">
        <f>150*1.73*3.033*0.4</f>
        <v>314.8254</v>
      </c>
      <c r="J45" s="56" t="s">
        <v>177</v>
      </c>
    </row>
    <row r="46" spans="2:10" s="45" customFormat="1" ht="57.75" customHeight="1">
      <c r="B46" s="69">
        <v>38</v>
      </c>
      <c r="C46" s="56" t="s">
        <v>46</v>
      </c>
      <c r="D46" s="56" t="s">
        <v>14</v>
      </c>
      <c r="E46" s="56" t="s">
        <v>105</v>
      </c>
      <c r="F46" s="56" t="s">
        <v>81</v>
      </c>
      <c r="G46" s="56" t="s">
        <v>577</v>
      </c>
      <c r="H46" s="56" t="s">
        <v>578</v>
      </c>
      <c r="I46" s="56">
        <f>100*1.73*2.016*10</f>
        <v>3487.6800000000003</v>
      </c>
      <c r="J46" s="56" t="s">
        <v>176</v>
      </c>
    </row>
    <row r="47" spans="2:10" s="45" customFormat="1" ht="57.75" customHeight="1">
      <c r="B47" s="69">
        <v>39</v>
      </c>
      <c r="C47" s="56" t="s">
        <v>46</v>
      </c>
      <c r="D47" s="56" t="s">
        <v>14</v>
      </c>
      <c r="E47" s="56" t="s">
        <v>105</v>
      </c>
      <c r="F47" s="56" t="s">
        <v>82</v>
      </c>
      <c r="G47" s="56" t="s">
        <v>579</v>
      </c>
      <c r="H47" s="56" t="s">
        <v>580</v>
      </c>
      <c r="I47" s="56">
        <f>150*1.73*0.5*0.4</f>
        <v>51.900000000000006</v>
      </c>
      <c r="J47" s="56" t="s">
        <v>177</v>
      </c>
    </row>
    <row r="48" spans="2:10" s="45" customFormat="1" ht="57.75" customHeight="1">
      <c r="B48" s="69">
        <v>40</v>
      </c>
      <c r="C48" s="56" t="s">
        <v>46</v>
      </c>
      <c r="D48" s="56" t="s">
        <v>14</v>
      </c>
      <c r="E48" s="56" t="s">
        <v>105</v>
      </c>
      <c r="F48" s="56" t="s">
        <v>83</v>
      </c>
      <c r="G48" s="56" t="s">
        <v>581</v>
      </c>
      <c r="H48" s="56" t="s">
        <v>582</v>
      </c>
      <c r="I48" s="56">
        <f>150*1.73*2.6*0.4</f>
        <v>269.88000000000005</v>
      </c>
      <c r="J48" s="56" t="s">
        <v>177</v>
      </c>
    </row>
    <row r="49" spans="2:10" s="45" customFormat="1" ht="57.75" customHeight="1">
      <c r="B49" s="69">
        <v>41</v>
      </c>
      <c r="C49" s="56" t="s">
        <v>46</v>
      </c>
      <c r="D49" s="56" t="s">
        <v>14</v>
      </c>
      <c r="E49" s="56" t="s">
        <v>107</v>
      </c>
      <c r="F49" s="56" t="s">
        <v>84</v>
      </c>
      <c r="G49" s="56" t="s">
        <v>583</v>
      </c>
      <c r="H49" s="56" t="s">
        <v>584</v>
      </c>
      <c r="I49" s="56">
        <f>250*1.73*2.92*0.4</f>
        <v>505.15999999999997</v>
      </c>
      <c r="J49" s="56" t="s">
        <v>184</v>
      </c>
    </row>
    <row r="50" spans="2:10" s="45" customFormat="1" ht="57.75" customHeight="1">
      <c r="B50" s="69">
        <v>42</v>
      </c>
      <c r="C50" s="56" t="s">
        <v>46</v>
      </c>
      <c r="D50" s="56" t="s">
        <v>14</v>
      </c>
      <c r="E50" s="56" t="s">
        <v>112</v>
      </c>
      <c r="F50" s="56" t="s">
        <v>85</v>
      </c>
      <c r="G50" s="56" t="s">
        <v>585</v>
      </c>
      <c r="H50" s="56" t="s">
        <v>586</v>
      </c>
      <c r="I50" s="56">
        <f>1000*1.73*6.78*0.4</f>
        <v>4691.76</v>
      </c>
      <c r="J50" s="56" t="s">
        <v>185</v>
      </c>
    </row>
    <row r="51" spans="2:10" s="45" customFormat="1" ht="57.75" customHeight="1">
      <c r="B51" s="69">
        <v>43</v>
      </c>
      <c r="C51" s="56" t="s">
        <v>46</v>
      </c>
      <c r="D51" s="56" t="s">
        <v>14</v>
      </c>
      <c r="E51" s="56" t="s">
        <v>104</v>
      </c>
      <c r="F51" s="56" t="s">
        <v>86</v>
      </c>
      <c r="G51" s="56" t="s">
        <v>587</v>
      </c>
      <c r="H51" s="56" t="s">
        <v>588</v>
      </c>
      <c r="I51" s="56">
        <f>250*1.73*3.5*0.4</f>
        <v>605.5</v>
      </c>
      <c r="J51" s="56" t="s">
        <v>186</v>
      </c>
    </row>
    <row r="52" spans="2:10" s="45" customFormat="1" ht="57.75" customHeight="1">
      <c r="B52" s="69">
        <v>44</v>
      </c>
      <c r="C52" s="56" t="s">
        <v>46</v>
      </c>
      <c r="D52" s="56" t="s">
        <v>14</v>
      </c>
      <c r="E52" s="56" t="s">
        <v>116</v>
      </c>
      <c r="F52" s="56" t="s">
        <v>87</v>
      </c>
      <c r="G52" s="56" t="s">
        <v>589</v>
      </c>
      <c r="H52" s="56" t="s">
        <v>590</v>
      </c>
      <c r="I52" s="56">
        <f>250*1.73*0.03*10</f>
        <v>129.75</v>
      </c>
      <c r="J52" s="56" t="s">
        <v>229</v>
      </c>
    </row>
    <row r="53" spans="2:10" s="45" customFormat="1" ht="57.75" customHeight="1">
      <c r="B53" s="69">
        <v>45</v>
      </c>
      <c r="C53" s="56" t="s">
        <v>46</v>
      </c>
      <c r="D53" s="56" t="s">
        <v>14</v>
      </c>
      <c r="E53" s="56" t="s">
        <v>116</v>
      </c>
      <c r="F53" s="56" t="s">
        <v>64</v>
      </c>
      <c r="G53" s="56" t="s">
        <v>591</v>
      </c>
      <c r="H53" s="56" t="s">
        <v>592</v>
      </c>
      <c r="I53" s="56">
        <f>850*1.73*8.5*0.4</f>
        <v>4999.7000000000007</v>
      </c>
      <c r="J53" s="56" t="s">
        <v>187</v>
      </c>
    </row>
    <row r="54" spans="2:10" s="45" customFormat="1" ht="57.75" customHeight="1">
      <c r="B54" s="69">
        <v>46</v>
      </c>
      <c r="C54" s="56" t="s">
        <v>46</v>
      </c>
      <c r="D54" s="56" t="s">
        <v>14</v>
      </c>
      <c r="E54" s="56" t="s">
        <v>103</v>
      </c>
      <c r="F54" s="56" t="s">
        <v>88</v>
      </c>
      <c r="G54" s="56" t="s">
        <v>593</v>
      </c>
      <c r="H54" s="56" t="s">
        <v>594</v>
      </c>
      <c r="I54" s="56">
        <f>6*1.73*4.5*10</f>
        <v>467.09999999999991</v>
      </c>
      <c r="J54" s="56" t="s">
        <v>188</v>
      </c>
    </row>
    <row r="55" spans="2:10" s="45" customFormat="1" ht="57.75" customHeight="1">
      <c r="B55" s="69">
        <v>47</v>
      </c>
      <c r="C55" s="56" t="s">
        <v>46</v>
      </c>
      <c r="D55" s="56" t="s">
        <v>14</v>
      </c>
      <c r="E55" s="56" t="s">
        <v>105</v>
      </c>
      <c r="F55" s="56" t="s">
        <v>89</v>
      </c>
      <c r="G55" s="56" t="s">
        <v>595</v>
      </c>
      <c r="H55" s="56" t="s">
        <v>596</v>
      </c>
      <c r="I55" s="56">
        <f>100*1.73*3.83*10</f>
        <v>6625.9000000000005</v>
      </c>
      <c r="J55" s="56" t="s">
        <v>189</v>
      </c>
    </row>
    <row r="56" spans="2:10" s="45" customFormat="1" ht="57.75" customHeight="1">
      <c r="B56" s="69">
        <v>48</v>
      </c>
      <c r="C56" s="56" t="s">
        <v>46</v>
      </c>
      <c r="D56" s="56" t="s">
        <v>14</v>
      </c>
      <c r="E56" s="56" t="s">
        <v>117</v>
      </c>
      <c r="F56" s="56" t="s">
        <v>90</v>
      </c>
      <c r="G56" s="56" t="s">
        <v>597</v>
      </c>
      <c r="H56" s="56" t="s">
        <v>598</v>
      </c>
      <c r="I56" s="56">
        <f>5*1.73*3.516*10</f>
        <v>304.13400000000001</v>
      </c>
      <c r="J56" s="56" t="s">
        <v>190</v>
      </c>
    </row>
    <row r="57" spans="2:10" s="45" customFormat="1" ht="57.75" customHeight="1">
      <c r="B57" s="69">
        <v>49</v>
      </c>
      <c r="C57" s="56" t="s">
        <v>46</v>
      </c>
      <c r="D57" s="56" t="s">
        <v>14</v>
      </c>
      <c r="E57" s="56" t="s">
        <v>104</v>
      </c>
      <c r="F57" s="56" t="s">
        <v>91</v>
      </c>
      <c r="G57" s="56" t="s">
        <v>599</v>
      </c>
      <c r="H57" s="56" t="s">
        <v>600</v>
      </c>
      <c r="I57" s="56">
        <f>600*1.73*1.633*6</f>
        <v>10170.324000000001</v>
      </c>
      <c r="J57" s="56" t="s">
        <v>191</v>
      </c>
    </row>
    <row r="58" spans="2:10" s="45" customFormat="1" ht="57.75" customHeight="1">
      <c r="B58" s="69">
        <v>50</v>
      </c>
      <c r="C58" s="56" t="s">
        <v>46</v>
      </c>
      <c r="D58" s="56" t="s">
        <v>14</v>
      </c>
      <c r="E58" s="56" t="s">
        <v>104</v>
      </c>
      <c r="F58" s="56" t="s">
        <v>92</v>
      </c>
      <c r="G58" s="56" t="s">
        <v>601</v>
      </c>
      <c r="H58" s="56" t="s">
        <v>602</v>
      </c>
      <c r="I58" s="56">
        <f>500*1.73*3.4*0.4</f>
        <v>1176.4000000000001</v>
      </c>
      <c r="J58" s="56" t="s">
        <v>180</v>
      </c>
    </row>
    <row r="59" spans="2:10" s="45" customFormat="1" ht="57.75" customHeight="1">
      <c r="B59" s="69">
        <v>51</v>
      </c>
      <c r="C59" s="56" t="s">
        <v>46</v>
      </c>
      <c r="D59" s="56" t="s">
        <v>14</v>
      </c>
      <c r="E59" s="56" t="s">
        <v>118</v>
      </c>
      <c r="F59" s="56" t="s">
        <v>93</v>
      </c>
      <c r="G59" s="56" t="s">
        <v>603</v>
      </c>
      <c r="H59" s="56" t="s">
        <v>604</v>
      </c>
      <c r="I59" s="56">
        <f>30*1.73*0.033*10</f>
        <v>17.127000000000002</v>
      </c>
      <c r="J59" s="56" t="s">
        <v>176</v>
      </c>
    </row>
    <row r="60" spans="2:10" s="45" customFormat="1" ht="57.75" customHeight="1">
      <c r="B60" s="69">
        <v>52</v>
      </c>
      <c r="C60" s="56" t="s">
        <v>46</v>
      </c>
      <c r="D60" s="56" t="s">
        <v>14</v>
      </c>
      <c r="E60" s="56" t="s">
        <v>105</v>
      </c>
      <c r="F60" s="56" t="s">
        <v>94</v>
      </c>
      <c r="G60" s="56" t="s">
        <v>605</v>
      </c>
      <c r="H60" s="56" t="s">
        <v>606</v>
      </c>
      <c r="I60" s="56">
        <f>150*1.73*1.383*0.4</f>
        <v>143.55540000000002</v>
      </c>
      <c r="J60" s="56" t="s">
        <v>182</v>
      </c>
    </row>
    <row r="61" spans="2:10" s="45" customFormat="1" ht="57.75" customHeight="1">
      <c r="B61" s="69">
        <v>53</v>
      </c>
      <c r="C61" s="56" t="s">
        <v>46</v>
      </c>
      <c r="D61" s="56" t="s">
        <v>14</v>
      </c>
      <c r="E61" s="56" t="s">
        <v>105</v>
      </c>
      <c r="F61" s="56" t="s">
        <v>95</v>
      </c>
      <c r="G61" s="56" t="s">
        <v>607</v>
      </c>
      <c r="H61" s="56" t="s">
        <v>608</v>
      </c>
      <c r="I61" s="56">
        <f>150*1.73*0.95*0.4</f>
        <v>98.61</v>
      </c>
      <c r="J61" s="56" t="s">
        <v>182</v>
      </c>
    </row>
    <row r="62" spans="2:10" s="45" customFormat="1" ht="57.75" customHeight="1">
      <c r="B62" s="69">
        <v>54</v>
      </c>
      <c r="C62" s="56" t="s">
        <v>46</v>
      </c>
      <c r="D62" s="56" t="s">
        <v>14</v>
      </c>
      <c r="E62" s="56" t="s">
        <v>119</v>
      </c>
      <c r="F62" s="56" t="s">
        <v>96</v>
      </c>
      <c r="G62" s="56" t="s">
        <v>609</v>
      </c>
      <c r="H62" s="56" t="s">
        <v>610</v>
      </c>
      <c r="I62" s="56">
        <f>250*1.73*3.05*0.4</f>
        <v>527.65</v>
      </c>
      <c r="J62" s="56" t="s">
        <v>182</v>
      </c>
    </row>
    <row r="63" spans="2:10" s="45" customFormat="1" ht="57.75" customHeight="1">
      <c r="B63" s="69">
        <v>55</v>
      </c>
      <c r="C63" s="56" t="s">
        <v>46</v>
      </c>
      <c r="D63" s="56" t="s">
        <v>14</v>
      </c>
      <c r="E63" s="56" t="s">
        <v>105</v>
      </c>
      <c r="F63" s="56" t="s">
        <v>97</v>
      </c>
      <c r="G63" s="56" t="s">
        <v>611</v>
      </c>
      <c r="H63" s="56" t="s">
        <v>612</v>
      </c>
      <c r="I63" s="56">
        <f>150*1.73*1.366*0.4</f>
        <v>141.79080000000002</v>
      </c>
      <c r="J63" s="56" t="s">
        <v>180</v>
      </c>
    </row>
    <row r="64" spans="2:10" s="45" customFormat="1" ht="57.75" customHeight="1">
      <c r="B64" s="69">
        <v>56</v>
      </c>
      <c r="C64" s="56" t="s">
        <v>46</v>
      </c>
      <c r="D64" s="56" t="s">
        <v>14</v>
      </c>
      <c r="E64" s="56" t="s">
        <v>105</v>
      </c>
      <c r="F64" s="56" t="s">
        <v>98</v>
      </c>
      <c r="G64" s="56" t="s">
        <v>613</v>
      </c>
      <c r="H64" s="56" t="s">
        <v>614</v>
      </c>
      <c r="I64" s="56">
        <f>150*1.73*1.666*0.4</f>
        <v>172.9308</v>
      </c>
      <c r="J64" s="56" t="s">
        <v>177</v>
      </c>
    </row>
    <row r="65" spans="2:14" s="45" customFormat="1" ht="57.75" customHeight="1">
      <c r="B65" s="69">
        <v>57</v>
      </c>
      <c r="C65" s="56" t="s">
        <v>46</v>
      </c>
      <c r="D65" s="56" t="s">
        <v>14</v>
      </c>
      <c r="E65" s="56" t="s">
        <v>105</v>
      </c>
      <c r="F65" s="56" t="s">
        <v>41</v>
      </c>
      <c r="G65" s="56" t="s">
        <v>615</v>
      </c>
      <c r="H65" s="56" t="s">
        <v>616</v>
      </c>
      <c r="I65" s="56">
        <f>150*1.73*2.216*0.4</f>
        <v>230.02080000000001</v>
      </c>
      <c r="J65" s="56" t="s">
        <v>177</v>
      </c>
    </row>
    <row r="66" spans="2:14" s="45" customFormat="1" ht="57.75" customHeight="1">
      <c r="B66" s="69">
        <v>58</v>
      </c>
      <c r="C66" s="56" t="s">
        <v>46</v>
      </c>
      <c r="D66" s="56" t="s">
        <v>14</v>
      </c>
      <c r="E66" s="56" t="s">
        <v>112</v>
      </c>
      <c r="F66" s="56" t="s">
        <v>99</v>
      </c>
      <c r="G66" s="56" t="s">
        <v>617</v>
      </c>
      <c r="H66" s="56" t="s">
        <v>618</v>
      </c>
      <c r="I66" s="56">
        <f>250*1.73*1.02*0.4</f>
        <v>176.46000000000004</v>
      </c>
      <c r="J66" s="56" t="s">
        <v>180</v>
      </c>
    </row>
    <row r="67" spans="2:14" s="45" customFormat="1" ht="57.75" customHeight="1">
      <c r="B67" s="69">
        <v>59</v>
      </c>
      <c r="C67" s="56" t="s">
        <v>46</v>
      </c>
      <c r="D67" s="56" t="s">
        <v>14</v>
      </c>
      <c r="E67" s="56" t="s">
        <v>105</v>
      </c>
      <c r="F67" s="56" t="s">
        <v>100</v>
      </c>
      <c r="G67" s="56" t="s">
        <v>619</v>
      </c>
      <c r="H67" s="56" t="s">
        <v>620</v>
      </c>
      <c r="I67" s="56">
        <f>380*1.73*1.78*0.4</f>
        <v>468.06880000000001</v>
      </c>
      <c r="J67" s="56" t="s">
        <v>230</v>
      </c>
    </row>
    <row r="68" spans="2:14" s="45" customFormat="1" ht="57.75" customHeight="1">
      <c r="B68" s="69">
        <v>60</v>
      </c>
      <c r="C68" s="56" t="s">
        <v>46</v>
      </c>
      <c r="D68" s="56" t="s">
        <v>14</v>
      </c>
      <c r="E68" s="56" t="s">
        <v>105</v>
      </c>
      <c r="F68" s="56" t="s">
        <v>101</v>
      </c>
      <c r="G68" s="56" t="s">
        <v>621</v>
      </c>
      <c r="H68" s="56" t="s">
        <v>622</v>
      </c>
      <c r="I68" s="56">
        <f>150*1.73*2.016*0.4</f>
        <v>209.26080000000002</v>
      </c>
      <c r="J68" s="56" t="s">
        <v>180</v>
      </c>
    </row>
    <row r="69" spans="2:14" s="45" customFormat="1" ht="57.75" customHeight="1">
      <c r="B69" s="69">
        <v>61</v>
      </c>
      <c r="C69" s="56" t="s">
        <v>46</v>
      </c>
      <c r="D69" s="56" t="s">
        <v>14</v>
      </c>
      <c r="E69" s="56" t="s">
        <v>105</v>
      </c>
      <c r="F69" s="56" t="s">
        <v>98</v>
      </c>
      <c r="G69" s="56" t="s">
        <v>623</v>
      </c>
      <c r="H69" s="56" t="s">
        <v>624</v>
      </c>
      <c r="I69" s="56">
        <f>150*1.73*2.85</f>
        <v>739.57500000000005</v>
      </c>
      <c r="J69" s="56" t="s">
        <v>180</v>
      </c>
    </row>
    <row r="70" spans="2:14" s="45" customFormat="1" ht="57" customHeight="1">
      <c r="B70" s="69">
        <v>62</v>
      </c>
      <c r="C70" s="56" t="s">
        <v>46</v>
      </c>
      <c r="D70" s="56" t="s">
        <v>14</v>
      </c>
      <c r="E70" s="56" t="s">
        <v>113</v>
      </c>
      <c r="F70" s="56" t="s">
        <v>45</v>
      </c>
      <c r="G70" s="56" t="s">
        <v>625</v>
      </c>
      <c r="H70" s="56" t="s">
        <v>626</v>
      </c>
      <c r="I70" s="56">
        <f>500*1.73*10.05*10</f>
        <v>86932.5</v>
      </c>
      <c r="J70" s="56" t="s">
        <v>193</v>
      </c>
    </row>
    <row r="71" spans="2:14" s="45" customFormat="1" ht="30">
      <c r="B71" s="69">
        <v>63</v>
      </c>
      <c r="C71" s="56" t="s">
        <v>46</v>
      </c>
      <c r="D71" s="56" t="s">
        <v>14</v>
      </c>
      <c r="E71" s="56" t="s">
        <v>113</v>
      </c>
      <c r="F71" s="56" t="s">
        <v>44</v>
      </c>
      <c r="G71" s="56" t="s">
        <v>627</v>
      </c>
      <c r="H71" s="56" t="s">
        <v>626</v>
      </c>
      <c r="I71" s="56">
        <f>100*1.73*1.83*10</f>
        <v>3165.9000000000005</v>
      </c>
      <c r="J71" s="56" t="s">
        <v>194</v>
      </c>
    </row>
    <row r="72" spans="2:14" s="45" customFormat="1" ht="30">
      <c r="B72" s="69">
        <v>64</v>
      </c>
      <c r="C72" s="56" t="s">
        <v>46</v>
      </c>
      <c r="D72" s="56" t="s">
        <v>14</v>
      </c>
      <c r="E72" s="56" t="s">
        <v>113</v>
      </c>
      <c r="F72" s="56" t="s">
        <v>42</v>
      </c>
      <c r="G72" s="56" t="s">
        <v>628</v>
      </c>
      <c r="H72" s="56" t="s">
        <v>629</v>
      </c>
      <c r="I72" s="56">
        <f>150*1.73*0.63*0.4</f>
        <v>65.394000000000005</v>
      </c>
      <c r="J72" s="56" t="s">
        <v>233</v>
      </c>
    </row>
    <row r="73" spans="2:14" s="45" customFormat="1" ht="30">
      <c r="B73" s="69">
        <v>65</v>
      </c>
      <c r="C73" s="56" t="s">
        <v>46</v>
      </c>
      <c r="D73" s="56" t="s">
        <v>14</v>
      </c>
      <c r="E73" s="56" t="s">
        <v>102</v>
      </c>
      <c r="F73" s="56" t="s">
        <v>43</v>
      </c>
      <c r="G73" s="56" t="s">
        <v>630</v>
      </c>
      <c r="H73" s="56" t="s">
        <v>631</v>
      </c>
      <c r="I73" s="56">
        <f>1000*1.73*3.05*0.4</f>
        <v>2110.6</v>
      </c>
      <c r="J73" s="56" t="s">
        <v>192</v>
      </c>
    </row>
    <row r="74" spans="2:14" s="45" customFormat="1" ht="30">
      <c r="B74" s="69">
        <v>66</v>
      </c>
      <c r="C74" s="56" t="s">
        <v>46</v>
      </c>
      <c r="D74" s="56" t="s">
        <v>14</v>
      </c>
      <c r="E74" s="56" t="s">
        <v>105</v>
      </c>
      <c r="F74" s="56" t="s">
        <v>16</v>
      </c>
      <c r="G74" s="56" t="s">
        <v>632</v>
      </c>
      <c r="H74" s="56" t="s">
        <v>633</v>
      </c>
      <c r="I74" s="56">
        <f>150*1.73*1.883*0.4</f>
        <v>195.45540000000003</v>
      </c>
      <c r="J74" s="56" t="s">
        <v>231</v>
      </c>
    </row>
    <row r="75" spans="2:14" s="45" customFormat="1" ht="30">
      <c r="B75" s="69">
        <v>67</v>
      </c>
      <c r="C75" s="56" t="s">
        <v>46</v>
      </c>
      <c r="D75" s="56" t="s">
        <v>14</v>
      </c>
      <c r="E75" s="56" t="s">
        <v>105</v>
      </c>
      <c r="F75" s="56" t="s">
        <v>38</v>
      </c>
      <c r="G75" s="56" t="s">
        <v>634</v>
      </c>
      <c r="H75" s="56" t="s">
        <v>635</v>
      </c>
      <c r="I75" s="56">
        <f>150*1.73*4.53*0.4</f>
        <v>470.21400000000006</v>
      </c>
      <c r="J75" s="56" t="s">
        <v>195</v>
      </c>
    </row>
    <row r="76" spans="2:14" s="45" customFormat="1" ht="30">
      <c r="B76" s="69">
        <v>68</v>
      </c>
      <c r="C76" s="56" t="s">
        <v>46</v>
      </c>
      <c r="D76" s="56" t="s">
        <v>14</v>
      </c>
      <c r="E76" s="56" t="s">
        <v>105</v>
      </c>
      <c r="F76" s="56" t="s">
        <v>39</v>
      </c>
      <c r="G76" s="56" t="s">
        <v>636</v>
      </c>
      <c r="H76" s="56" t="s">
        <v>637</v>
      </c>
      <c r="I76" s="56">
        <f>150*1.73*2.4*0.4</f>
        <v>249.12</v>
      </c>
      <c r="J76" s="56" t="s">
        <v>177</v>
      </c>
    </row>
    <row r="77" spans="2:14" ht="30">
      <c r="B77" s="69">
        <v>69</v>
      </c>
      <c r="C77" s="56" t="s">
        <v>46</v>
      </c>
      <c r="D77" s="56" t="s">
        <v>14</v>
      </c>
      <c r="E77" s="56" t="s">
        <v>105</v>
      </c>
      <c r="F77" s="56" t="s">
        <v>41</v>
      </c>
      <c r="G77" s="56" t="s">
        <v>638</v>
      </c>
      <c r="H77" s="56" t="s">
        <v>639</v>
      </c>
      <c r="I77" s="56">
        <f>150*1.73*3.8*0.4</f>
        <v>394.44</v>
      </c>
      <c r="J77" s="56" t="s">
        <v>177</v>
      </c>
    </row>
    <row r="78" spans="2:14" ht="40.5" customHeight="1">
      <c r="B78" s="69">
        <v>70</v>
      </c>
      <c r="C78" s="56" t="s">
        <v>46</v>
      </c>
      <c r="D78" s="56" t="s">
        <v>14</v>
      </c>
      <c r="E78" s="56" t="s">
        <v>105</v>
      </c>
      <c r="F78" s="56" t="s">
        <v>40</v>
      </c>
      <c r="G78" s="56" t="s">
        <v>640</v>
      </c>
      <c r="H78" s="56" t="s">
        <v>641</v>
      </c>
      <c r="I78" s="56">
        <f>150*1.73*1.38*0.4</f>
        <v>143.244</v>
      </c>
      <c r="J78" s="56" t="s">
        <v>196</v>
      </c>
      <c r="K78" s="46"/>
      <c r="L78" s="46"/>
      <c r="M78" s="46"/>
      <c r="N78" s="46"/>
    </row>
    <row r="79" spans="2:14" ht="30">
      <c r="B79" s="69">
        <v>71</v>
      </c>
      <c r="C79" s="56" t="s">
        <v>46</v>
      </c>
      <c r="D79" s="56" t="s">
        <v>14</v>
      </c>
      <c r="E79" s="56" t="s">
        <v>121</v>
      </c>
      <c r="F79" s="56" t="s">
        <v>37</v>
      </c>
      <c r="G79" s="56" t="s">
        <v>642</v>
      </c>
      <c r="H79" s="56" t="s">
        <v>643</v>
      </c>
      <c r="I79" s="56">
        <f>120*1.73*1.266*10</f>
        <v>2628.2159999999999</v>
      </c>
      <c r="J79" s="56" t="s">
        <v>176</v>
      </c>
    </row>
    <row r="80" spans="2:14" ht="30">
      <c r="B80" s="69">
        <v>72</v>
      </c>
      <c r="C80" s="56" t="s">
        <v>46</v>
      </c>
      <c r="D80" s="56" t="s">
        <v>14</v>
      </c>
      <c r="E80" s="56" t="s">
        <v>105</v>
      </c>
      <c r="F80" s="56" t="s">
        <v>36</v>
      </c>
      <c r="G80" s="56" t="s">
        <v>644</v>
      </c>
      <c r="H80" s="56" t="s">
        <v>645</v>
      </c>
      <c r="I80" s="56">
        <f>150*1.73*0.483*0.4</f>
        <v>50.135400000000004</v>
      </c>
      <c r="J80" s="56" t="s">
        <v>197</v>
      </c>
    </row>
    <row r="81" spans="2:10" ht="30">
      <c r="B81" s="69">
        <v>73</v>
      </c>
      <c r="C81" s="56" t="s">
        <v>46</v>
      </c>
      <c r="D81" s="56" t="s">
        <v>14</v>
      </c>
      <c r="E81" s="56" t="s">
        <v>123</v>
      </c>
      <c r="F81" s="56" t="s">
        <v>22</v>
      </c>
      <c r="G81" s="56" t="s">
        <v>646</v>
      </c>
      <c r="H81" s="56" t="s">
        <v>647</v>
      </c>
      <c r="I81" s="56">
        <f>150*1.73*6.15*0.4</f>
        <v>638.37000000000012</v>
      </c>
      <c r="J81" s="56" t="s">
        <v>177</v>
      </c>
    </row>
    <row r="82" spans="2:10" ht="30">
      <c r="B82" s="69">
        <v>74</v>
      </c>
      <c r="C82" s="56" t="s">
        <v>46</v>
      </c>
      <c r="D82" s="56" t="s">
        <v>14</v>
      </c>
      <c r="E82" s="56" t="s">
        <v>122</v>
      </c>
      <c r="F82" s="56" t="s">
        <v>35</v>
      </c>
      <c r="G82" s="56" t="s">
        <v>648</v>
      </c>
      <c r="H82" s="56" t="s">
        <v>649</v>
      </c>
      <c r="I82" s="56">
        <f>200*1.73*0.22*10</f>
        <v>761.2</v>
      </c>
      <c r="J82" s="56" t="s">
        <v>198</v>
      </c>
    </row>
    <row r="83" spans="2:10" ht="30">
      <c r="B83" s="69">
        <v>75</v>
      </c>
      <c r="C83" s="56" t="s">
        <v>46</v>
      </c>
      <c r="D83" s="56" t="s">
        <v>14</v>
      </c>
      <c r="E83" s="56" t="s">
        <v>122</v>
      </c>
      <c r="F83" s="56" t="s">
        <v>34</v>
      </c>
      <c r="G83" s="56" t="s">
        <v>650</v>
      </c>
      <c r="H83" s="56" t="s">
        <v>651</v>
      </c>
      <c r="I83" s="56">
        <f>200*1.73*1.62*10</f>
        <v>5605.2</v>
      </c>
      <c r="J83" s="56" t="s">
        <v>176</v>
      </c>
    </row>
    <row r="84" spans="2:10" ht="30">
      <c r="B84" s="69">
        <v>76</v>
      </c>
      <c r="C84" s="56" t="s">
        <v>46</v>
      </c>
      <c r="D84" s="56" t="s">
        <v>14</v>
      </c>
      <c r="E84" s="56" t="s">
        <v>122</v>
      </c>
      <c r="F84" s="56" t="s">
        <v>31</v>
      </c>
      <c r="G84" s="56" t="s">
        <v>652</v>
      </c>
      <c r="H84" s="56" t="s">
        <v>653</v>
      </c>
      <c r="I84" s="56">
        <f>250*1.73*0.75*0.4</f>
        <v>129.75</v>
      </c>
      <c r="J84" s="56" t="s">
        <v>180</v>
      </c>
    </row>
    <row r="85" spans="2:10" ht="30">
      <c r="B85" s="69">
        <v>77</v>
      </c>
      <c r="C85" s="56" t="s">
        <v>46</v>
      </c>
      <c r="D85" s="56" t="s">
        <v>14</v>
      </c>
      <c r="E85" s="56" t="s">
        <v>105</v>
      </c>
      <c r="F85" s="56" t="s">
        <v>33</v>
      </c>
      <c r="G85" s="56" t="s">
        <v>654</v>
      </c>
      <c r="H85" s="56" t="s">
        <v>655</v>
      </c>
      <c r="I85" s="56">
        <f>500*1.73*4.2*0.4</f>
        <v>1453.2</v>
      </c>
      <c r="J85" s="56" t="s">
        <v>199</v>
      </c>
    </row>
    <row r="86" spans="2:10" ht="30">
      <c r="B86" s="69">
        <v>78</v>
      </c>
      <c r="C86" s="56" t="s">
        <v>46</v>
      </c>
      <c r="D86" s="56" t="s">
        <v>14</v>
      </c>
      <c r="E86" s="56" t="s">
        <v>105</v>
      </c>
      <c r="F86" s="56" t="s">
        <v>32</v>
      </c>
      <c r="G86" s="56" t="s">
        <v>656</v>
      </c>
      <c r="H86" s="56" t="s">
        <v>657</v>
      </c>
      <c r="I86" s="56">
        <f>500*1.73*0.22*0.4</f>
        <v>76.12</v>
      </c>
      <c r="J86" s="56" t="s">
        <v>197</v>
      </c>
    </row>
    <row r="87" spans="2:10" ht="30">
      <c r="B87" s="69">
        <v>79</v>
      </c>
      <c r="C87" s="56" t="s">
        <v>46</v>
      </c>
      <c r="D87" s="56" t="s">
        <v>14</v>
      </c>
      <c r="E87" s="56" t="s">
        <v>122</v>
      </c>
      <c r="F87" s="56" t="s">
        <v>31</v>
      </c>
      <c r="G87" s="56" t="s">
        <v>658</v>
      </c>
      <c r="H87" s="56" t="s">
        <v>659</v>
      </c>
      <c r="I87" s="56">
        <f>250*1.73*1.75*0.4</f>
        <v>302.75</v>
      </c>
      <c r="J87" s="56" t="s">
        <v>180</v>
      </c>
    </row>
    <row r="88" spans="2:10" ht="30">
      <c r="B88" s="69">
        <v>80</v>
      </c>
      <c r="C88" s="56" t="s">
        <v>46</v>
      </c>
      <c r="D88" s="56" t="s">
        <v>14</v>
      </c>
      <c r="E88" s="56" t="s">
        <v>122</v>
      </c>
      <c r="F88" s="56" t="s">
        <v>30</v>
      </c>
      <c r="G88" s="56" t="s">
        <v>660</v>
      </c>
      <c r="H88" s="56" t="s">
        <v>661</v>
      </c>
      <c r="I88" s="56">
        <f>250*1.73*1.13*0.4</f>
        <v>195.49</v>
      </c>
      <c r="J88" s="56" t="s">
        <v>232</v>
      </c>
    </row>
    <row r="89" spans="2:10" ht="60">
      <c r="B89" s="69">
        <v>81</v>
      </c>
      <c r="C89" s="56" t="s">
        <v>46</v>
      </c>
      <c r="D89" s="56" t="s">
        <v>14</v>
      </c>
      <c r="E89" s="56" t="s">
        <v>102</v>
      </c>
      <c r="F89" s="56" t="s">
        <v>29</v>
      </c>
      <c r="G89" s="56" t="s">
        <v>662</v>
      </c>
      <c r="H89" s="56" t="s">
        <v>663</v>
      </c>
      <c r="I89" s="56">
        <f>250*1.73*0.983*10</f>
        <v>4251.4749999999995</v>
      </c>
      <c r="J89" s="56" t="s">
        <v>200</v>
      </c>
    </row>
    <row r="90" spans="2:10" ht="60">
      <c r="B90" s="69">
        <v>82</v>
      </c>
      <c r="C90" s="56" t="s">
        <v>46</v>
      </c>
      <c r="D90" s="56" t="s">
        <v>14</v>
      </c>
      <c r="E90" s="56" t="s">
        <v>102</v>
      </c>
      <c r="F90" s="56" t="s">
        <v>29</v>
      </c>
      <c r="G90" s="56" t="s">
        <v>662</v>
      </c>
      <c r="H90" s="56" t="s">
        <v>664</v>
      </c>
      <c r="I90" s="56">
        <f>250*1.73*4.516*10</f>
        <v>19531.7</v>
      </c>
      <c r="J90" s="56" t="s">
        <v>200</v>
      </c>
    </row>
    <row r="91" spans="2:10" ht="30">
      <c r="B91" s="69">
        <v>83</v>
      </c>
      <c r="C91" s="56" t="s">
        <v>46</v>
      </c>
      <c r="D91" s="56" t="s">
        <v>14</v>
      </c>
      <c r="E91" s="56" t="s">
        <v>105</v>
      </c>
      <c r="F91" s="56" t="s">
        <v>28</v>
      </c>
      <c r="G91" s="56" t="s">
        <v>665</v>
      </c>
      <c r="H91" s="56" t="s">
        <v>666</v>
      </c>
      <c r="I91" s="56">
        <f>100*1.73*3.266*10</f>
        <v>5650.18</v>
      </c>
      <c r="J91" s="56" t="s">
        <v>201</v>
      </c>
    </row>
    <row r="92" spans="2:10" ht="30">
      <c r="B92" s="69">
        <v>84</v>
      </c>
      <c r="C92" s="56" t="s">
        <v>46</v>
      </c>
      <c r="D92" s="56" t="s">
        <v>14</v>
      </c>
      <c r="E92" s="56" t="s">
        <v>105</v>
      </c>
      <c r="F92" s="56" t="s">
        <v>27</v>
      </c>
      <c r="G92" s="56" t="s">
        <v>667</v>
      </c>
      <c r="H92" s="56" t="s">
        <v>668</v>
      </c>
      <c r="I92" s="56">
        <f>150*1.73*0.683*0.4</f>
        <v>70.895400000000009</v>
      </c>
      <c r="J92" s="56" t="s">
        <v>195</v>
      </c>
    </row>
    <row r="93" spans="2:10" ht="30">
      <c r="B93" s="69">
        <v>85</v>
      </c>
      <c r="C93" s="56" t="s">
        <v>46</v>
      </c>
      <c r="D93" s="56" t="s">
        <v>14</v>
      </c>
      <c r="E93" s="56" t="s">
        <v>105</v>
      </c>
      <c r="F93" s="56" t="s">
        <v>26</v>
      </c>
      <c r="G93" s="56" t="s">
        <v>261</v>
      </c>
      <c r="H93" s="56" t="s">
        <v>293</v>
      </c>
      <c r="I93" s="56">
        <f>150*1.73*1.016*0.4</f>
        <v>105.46080000000001</v>
      </c>
      <c r="J93" s="56" t="s">
        <v>177</v>
      </c>
    </row>
    <row r="94" spans="2:10" ht="30">
      <c r="B94" s="69">
        <v>86</v>
      </c>
      <c r="C94" s="56" t="s">
        <v>46</v>
      </c>
      <c r="D94" s="56" t="s">
        <v>14</v>
      </c>
      <c r="E94" s="56" t="s">
        <v>105</v>
      </c>
      <c r="F94" s="56" t="s">
        <v>25</v>
      </c>
      <c r="G94" s="56" t="s">
        <v>669</v>
      </c>
      <c r="H94" s="56" t="s">
        <v>670</v>
      </c>
      <c r="I94" s="56">
        <f>150*1.73*0.633</f>
        <v>164.26349999999999</v>
      </c>
      <c r="J94" s="56" t="s">
        <v>195</v>
      </c>
    </row>
    <row r="95" spans="2:10" ht="30">
      <c r="B95" s="69">
        <v>87</v>
      </c>
      <c r="C95" s="56" t="s">
        <v>46</v>
      </c>
      <c r="D95" s="56" t="s">
        <v>14</v>
      </c>
      <c r="E95" s="56" t="s">
        <v>105</v>
      </c>
      <c r="F95" s="56" t="s">
        <v>24</v>
      </c>
      <c r="G95" s="56" t="s">
        <v>671</v>
      </c>
      <c r="H95" s="56" t="s">
        <v>672</v>
      </c>
      <c r="I95" s="56">
        <f>150*1.73*0.6</f>
        <v>155.69999999999999</v>
      </c>
      <c r="J95" s="56" t="s">
        <v>195</v>
      </c>
    </row>
    <row r="96" spans="2:10" ht="30">
      <c r="B96" s="69">
        <v>88</v>
      </c>
      <c r="C96" s="56" t="s">
        <v>46</v>
      </c>
      <c r="D96" s="56" t="s">
        <v>14</v>
      </c>
      <c r="E96" s="56" t="s">
        <v>105</v>
      </c>
      <c r="F96" s="56" t="s">
        <v>23</v>
      </c>
      <c r="G96" s="56" t="s">
        <v>673</v>
      </c>
      <c r="H96" s="56" t="s">
        <v>674</v>
      </c>
      <c r="I96" s="56">
        <f>150*1.73*0.966</f>
        <v>250.67699999999999</v>
      </c>
      <c r="J96" s="56" t="s">
        <v>195</v>
      </c>
    </row>
    <row r="97" spans="2:10" ht="30">
      <c r="B97" s="69">
        <v>89</v>
      </c>
      <c r="C97" s="56" t="s">
        <v>46</v>
      </c>
      <c r="D97" s="56" t="s">
        <v>14</v>
      </c>
      <c r="E97" s="56" t="s">
        <v>123</v>
      </c>
      <c r="F97" s="56" t="s">
        <v>22</v>
      </c>
      <c r="G97" s="56" t="s">
        <v>675</v>
      </c>
      <c r="H97" s="56" t="s">
        <v>676</v>
      </c>
      <c r="I97" s="56">
        <f>150*1.73*0.95</f>
        <v>246.52499999999998</v>
      </c>
      <c r="J97" s="56" t="s">
        <v>177</v>
      </c>
    </row>
    <row r="98" spans="2:10" ht="30">
      <c r="B98" s="69">
        <v>90</v>
      </c>
      <c r="C98" s="56" t="s">
        <v>46</v>
      </c>
      <c r="D98" s="56" t="s">
        <v>14</v>
      </c>
      <c r="E98" s="56" t="s">
        <v>105</v>
      </c>
      <c r="F98" s="56" t="s">
        <v>21</v>
      </c>
      <c r="G98" s="56" t="s">
        <v>677</v>
      </c>
      <c r="H98" s="56" t="s">
        <v>678</v>
      </c>
      <c r="I98" s="56">
        <f>200*1.73*4.53</f>
        <v>1567.38</v>
      </c>
      <c r="J98" s="56" t="s">
        <v>202</v>
      </c>
    </row>
    <row r="99" spans="2:10" ht="30">
      <c r="B99" s="69">
        <v>91</v>
      </c>
      <c r="C99" s="56" t="s">
        <v>46</v>
      </c>
      <c r="D99" s="56" t="s">
        <v>14</v>
      </c>
      <c r="E99" s="56" t="s">
        <v>105</v>
      </c>
      <c r="F99" s="56" t="s">
        <v>20</v>
      </c>
      <c r="G99" s="56" t="s">
        <v>679</v>
      </c>
      <c r="H99" s="56" t="s">
        <v>680</v>
      </c>
      <c r="I99" s="56">
        <f>150*1.73*0.78</f>
        <v>202.41</v>
      </c>
      <c r="J99" s="56" t="s">
        <v>177</v>
      </c>
    </row>
    <row r="100" spans="2:10" ht="30">
      <c r="B100" s="69">
        <v>92</v>
      </c>
      <c r="C100" s="56" t="s">
        <v>46</v>
      </c>
      <c r="D100" s="56" t="s">
        <v>14</v>
      </c>
      <c r="E100" s="56" t="s">
        <v>105</v>
      </c>
      <c r="F100" s="56" t="s">
        <v>19</v>
      </c>
      <c r="G100" s="56" t="s">
        <v>681</v>
      </c>
      <c r="H100" s="56" t="s">
        <v>682</v>
      </c>
      <c r="I100" s="56">
        <f>150*1.73*2.683</f>
        <v>696.23849999999993</v>
      </c>
      <c r="J100" s="56" t="s">
        <v>203</v>
      </c>
    </row>
    <row r="101" spans="2:10" ht="30">
      <c r="B101" s="69">
        <v>93</v>
      </c>
      <c r="C101" s="56" t="s">
        <v>46</v>
      </c>
      <c r="D101" s="56" t="s">
        <v>14</v>
      </c>
      <c r="E101" s="56" t="s">
        <v>105</v>
      </c>
      <c r="F101" s="56" t="s">
        <v>17</v>
      </c>
      <c r="G101" s="56" t="s">
        <v>683</v>
      </c>
      <c r="H101" s="56" t="s">
        <v>684</v>
      </c>
      <c r="I101" s="56">
        <f>150*1.73*2.316</f>
        <v>601.00199999999995</v>
      </c>
      <c r="J101" s="56" t="s">
        <v>204</v>
      </c>
    </row>
    <row r="102" spans="2:10" ht="30">
      <c r="B102" s="69">
        <v>94</v>
      </c>
      <c r="C102" s="56" t="s">
        <v>46</v>
      </c>
      <c r="D102" s="56" t="s">
        <v>14</v>
      </c>
      <c r="E102" s="56" t="s">
        <v>105</v>
      </c>
      <c r="F102" s="56" t="s">
        <v>18</v>
      </c>
      <c r="G102" s="56" t="s">
        <v>685</v>
      </c>
      <c r="H102" s="56" t="s">
        <v>686</v>
      </c>
      <c r="I102" s="56">
        <f>150*1.73*0.55</f>
        <v>142.72500000000002</v>
      </c>
      <c r="J102" s="56" t="s">
        <v>205</v>
      </c>
    </row>
    <row r="103" spans="2:10" ht="30">
      <c r="B103" s="69">
        <v>95</v>
      </c>
      <c r="C103" s="56" t="s">
        <v>46</v>
      </c>
      <c r="D103" s="56" t="s">
        <v>14</v>
      </c>
      <c r="E103" s="56" t="s">
        <v>162</v>
      </c>
      <c r="F103" s="56" t="s">
        <v>125</v>
      </c>
      <c r="G103" s="56" t="s">
        <v>687</v>
      </c>
      <c r="H103" s="56" t="s">
        <v>688</v>
      </c>
      <c r="I103" s="56">
        <f>100*1.73*3.283*10</f>
        <v>5679.5899999999992</v>
      </c>
      <c r="J103" s="56" t="s">
        <v>220</v>
      </c>
    </row>
    <row r="104" spans="2:10" ht="30">
      <c r="B104" s="69">
        <v>96</v>
      </c>
      <c r="C104" s="56" t="s">
        <v>46</v>
      </c>
      <c r="D104" s="56" t="s">
        <v>14</v>
      </c>
      <c r="E104" s="56" t="s">
        <v>105</v>
      </c>
      <c r="F104" s="56" t="s">
        <v>126</v>
      </c>
      <c r="G104" s="56" t="s">
        <v>689</v>
      </c>
      <c r="H104" s="56" t="s">
        <v>690</v>
      </c>
      <c r="I104" s="56">
        <f>200*1.73*1.216*10</f>
        <v>4207.3599999999997</v>
      </c>
      <c r="J104" s="56" t="s">
        <v>219</v>
      </c>
    </row>
    <row r="105" spans="2:10" ht="30">
      <c r="B105" s="69">
        <v>97</v>
      </c>
      <c r="C105" s="56" t="s">
        <v>46</v>
      </c>
      <c r="D105" s="56" t="s">
        <v>14</v>
      </c>
      <c r="E105" s="56" t="s">
        <v>122</v>
      </c>
      <c r="F105" s="56" t="s">
        <v>127</v>
      </c>
      <c r="G105" s="56" t="s">
        <v>691</v>
      </c>
      <c r="H105" s="56" t="s">
        <v>692</v>
      </c>
      <c r="I105" s="56">
        <f>300*1.73*6.833*10</f>
        <v>35463.270000000004</v>
      </c>
      <c r="J105" s="56" t="s">
        <v>218</v>
      </c>
    </row>
    <row r="106" spans="2:10" ht="30">
      <c r="B106" s="69">
        <v>98</v>
      </c>
      <c r="C106" s="56" t="s">
        <v>46</v>
      </c>
      <c r="D106" s="56" t="s">
        <v>14</v>
      </c>
      <c r="E106" s="56" t="s">
        <v>161</v>
      </c>
      <c r="F106" s="56" t="s">
        <v>128</v>
      </c>
      <c r="G106" s="56" t="s">
        <v>693</v>
      </c>
      <c r="H106" s="56" t="s">
        <v>694</v>
      </c>
      <c r="I106" s="56">
        <f>100*1.73*2.066*10</f>
        <v>3574.1799999999994</v>
      </c>
      <c r="J106" s="56" t="s">
        <v>217</v>
      </c>
    </row>
    <row r="107" spans="2:10" ht="30">
      <c r="B107" s="69">
        <v>99</v>
      </c>
      <c r="C107" s="56" t="s">
        <v>46</v>
      </c>
      <c r="D107" s="56" t="s">
        <v>14</v>
      </c>
      <c r="E107" s="56" t="s">
        <v>163</v>
      </c>
      <c r="F107" s="56" t="s">
        <v>129</v>
      </c>
      <c r="G107" s="56" t="s">
        <v>695</v>
      </c>
      <c r="H107" s="56" t="s">
        <v>696</v>
      </c>
      <c r="I107" s="56">
        <f>100*1.73*0.9*10</f>
        <v>1557.0000000000002</v>
      </c>
      <c r="J107" s="56" t="s">
        <v>207</v>
      </c>
    </row>
    <row r="108" spans="2:10" ht="30">
      <c r="B108" s="69">
        <v>100</v>
      </c>
      <c r="C108" s="56" t="s">
        <v>46</v>
      </c>
      <c r="D108" s="56" t="s">
        <v>14</v>
      </c>
      <c r="E108" s="56" t="s">
        <v>105</v>
      </c>
      <c r="F108" s="56" t="s">
        <v>130</v>
      </c>
      <c r="G108" s="56" t="s">
        <v>697</v>
      </c>
      <c r="H108" s="56" t="s">
        <v>698</v>
      </c>
      <c r="I108" s="56">
        <f>150*1.73*2.2*0.4</f>
        <v>228.36000000000004</v>
      </c>
      <c r="J108" s="56" t="s">
        <v>177</v>
      </c>
    </row>
    <row r="109" spans="2:10" ht="30">
      <c r="B109" s="69">
        <v>101</v>
      </c>
      <c r="C109" s="56" t="s">
        <v>46</v>
      </c>
      <c r="D109" s="56" t="s">
        <v>14</v>
      </c>
      <c r="E109" s="56" t="s">
        <v>105</v>
      </c>
      <c r="F109" s="56" t="s">
        <v>131</v>
      </c>
      <c r="G109" s="56" t="s">
        <v>699</v>
      </c>
      <c r="H109" s="56" t="s">
        <v>700</v>
      </c>
      <c r="I109" s="56">
        <f>150*1.73*1.583*0.4</f>
        <v>164.31540000000001</v>
      </c>
      <c r="J109" s="56" t="s">
        <v>216</v>
      </c>
    </row>
    <row r="110" spans="2:10" ht="30">
      <c r="B110" s="69">
        <v>102</v>
      </c>
      <c r="C110" s="56" t="s">
        <v>46</v>
      </c>
      <c r="D110" s="56" t="s">
        <v>14</v>
      </c>
      <c r="E110" s="56" t="s">
        <v>105</v>
      </c>
      <c r="F110" s="56" t="s">
        <v>132</v>
      </c>
      <c r="G110" s="56" t="s">
        <v>694</v>
      </c>
      <c r="H110" s="56" t="s">
        <v>699</v>
      </c>
      <c r="I110" s="56">
        <f>150*1.73*1.25*0.4</f>
        <v>129.75</v>
      </c>
      <c r="J110" s="56" t="s">
        <v>177</v>
      </c>
    </row>
    <row r="111" spans="2:10" ht="30">
      <c r="B111" s="69">
        <v>103</v>
      </c>
      <c r="C111" s="56" t="s">
        <v>46</v>
      </c>
      <c r="D111" s="56" t="s">
        <v>14</v>
      </c>
      <c r="E111" s="56" t="s">
        <v>164</v>
      </c>
      <c r="F111" s="56" t="s">
        <v>133</v>
      </c>
      <c r="G111" s="56" t="s">
        <v>701</v>
      </c>
      <c r="H111" s="56" t="s">
        <v>702</v>
      </c>
      <c r="I111" s="56">
        <f>500*1.73*9.8*10</f>
        <v>84770</v>
      </c>
      <c r="J111" s="56" t="s">
        <v>227</v>
      </c>
    </row>
    <row r="112" spans="2:10" ht="30">
      <c r="B112" s="69">
        <v>104</v>
      </c>
      <c r="C112" s="56" t="s">
        <v>46</v>
      </c>
      <c r="D112" s="56" t="s">
        <v>14</v>
      </c>
      <c r="E112" s="56" t="s">
        <v>105</v>
      </c>
      <c r="F112" s="56" t="s">
        <v>134</v>
      </c>
      <c r="G112" s="56" t="s">
        <v>703</v>
      </c>
      <c r="H112" s="56" t="s">
        <v>704</v>
      </c>
      <c r="I112" s="56">
        <f>150*1.73*3.416*0.4</f>
        <v>354.58080000000001</v>
      </c>
      <c r="J112" s="56" t="s">
        <v>177</v>
      </c>
    </row>
    <row r="113" spans="2:10" ht="30">
      <c r="B113" s="69">
        <v>105</v>
      </c>
      <c r="C113" s="56" t="s">
        <v>46</v>
      </c>
      <c r="D113" s="56" t="s">
        <v>14</v>
      </c>
      <c r="E113" s="56" t="s">
        <v>105</v>
      </c>
      <c r="F113" s="56" t="s">
        <v>135</v>
      </c>
      <c r="G113" s="56" t="s">
        <v>705</v>
      </c>
      <c r="H113" s="56" t="s">
        <v>706</v>
      </c>
      <c r="I113" s="56">
        <f>150*1.73*0.983*0.4</f>
        <v>102.0354</v>
      </c>
      <c r="J113" s="56" t="s">
        <v>214</v>
      </c>
    </row>
    <row r="114" spans="2:10" ht="30">
      <c r="B114" s="69">
        <v>106</v>
      </c>
      <c r="C114" s="56" t="s">
        <v>46</v>
      </c>
      <c r="D114" s="56" t="s">
        <v>14</v>
      </c>
      <c r="E114" s="56" t="s">
        <v>105</v>
      </c>
      <c r="F114" s="56" t="s">
        <v>136</v>
      </c>
      <c r="G114" s="56" t="s">
        <v>707</v>
      </c>
      <c r="H114" s="56" t="s">
        <v>708</v>
      </c>
      <c r="I114" s="56">
        <f>150*1.73*2.883*0.4</f>
        <v>299.25540000000001</v>
      </c>
      <c r="J114" s="56" t="s">
        <v>216</v>
      </c>
    </row>
    <row r="115" spans="2:10" ht="30">
      <c r="B115" s="69">
        <v>107</v>
      </c>
      <c r="C115" s="56" t="s">
        <v>46</v>
      </c>
      <c r="D115" s="56" t="s">
        <v>14</v>
      </c>
      <c r="E115" s="56" t="s">
        <v>105</v>
      </c>
      <c r="F115" s="56" t="s">
        <v>137</v>
      </c>
      <c r="G115" s="56" t="s">
        <v>709</v>
      </c>
      <c r="H115" s="56" t="s">
        <v>710</v>
      </c>
      <c r="I115" s="56">
        <f>150*1.73*1.666*0.4</f>
        <v>172.9308</v>
      </c>
      <c r="J115" s="56" t="s">
        <v>177</v>
      </c>
    </row>
    <row r="116" spans="2:10" ht="30">
      <c r="B116" s="69">
        <v>108</v>
      </c>
      <c r="C116" s="56" t="s">
        <v>46</v>
      </c>
      <c r="D116" s="56" t="s">
        <v>14</v>
      </c>
      <c r="E116" s="56" t="s">
        <v>105</v>
      </c>
      <c r="F116" s="56" t="s">
        <v>138</v>
      </c>
      <c r="G116" s="56" t="s">
        <v>711</v>
      </c>
      <c r="H116" s="56" t="s">
        <v>712</v>
      </c>
      <c r="I116" s="56">
        <f>150*1.73*4.616*0.4</f>
        <v>479.14079999999996</v>
      </c>
      <c r="J116" s="56" t="s">
        <v>209</v>
      </c>
    </row>
    <row r="117" spans="2:10" ht="30">
      <c r="B117" s="69">
        <v>109</v>
      </c>
      <c r="C117" s="56" t="s">
        <v>46</v>
      </c>
      <c r="D117" s="56" t="s">
        <v>14</v>
      </c>
      <c r="E117" s="56" t="s">
        <v>110</v>
      </c>
      <c r="F117" s="56" t="s">
        <v>139</v>
      </c>
      <c r="G117" s="56" t="s">
        <v>713</v>
      </c>
      <c r="H117" s="56" t="s">
        <v>714</v>
      </c>
      <c r="I117" s="56">
        <f>100*1.73*1.566*10</f>
        <v>2709.1800000000003</v>
      </c>
      <c r="J117" s="56" t="s">
        <v>215</v>
      </c>
    </row>
    <row r="118" spans="2:10" ht="30">
      <c r="B118" s="69">
        <v>110</v>
      </c>
      <c r="C118" s="56" t="s">
        <v>46</v>
      </c>
      <c r="D118" s="56" t="s">
        <v>14</v>
      </c>
      <c r="E118" s="56" t="s">
        <v>105</v>
      </c>
      <c r="F118" s="56" t="s">
        <v>140</v>
      </c>
      <c r="G118" s="56" t="s">
        <v>715</v>
      </c>
      <c r="H118" s="56" t="s">
        <v>716</v>
      </c>
      <c r="I118" s="56">
        <f>15*1.73*14.683*6</f>
        <v>2286.1430999999998</v>
      </c>
      <c r="J118" s="56" t="s">
        <v>226</v>
      </c>
    </row>
    <row r="119" spans="2:10" ht="30">
      <c r="B119" s="69">
        <v>111</v>
      </c>
      <c r="C119" s="56" t="s">
        <v>46</v>
      </c>
      <c r="D119" s="56" t="s">
        <v>14</v>
      </c>
      <c r="E119" s="56" t="s">
        <v>105</v>
      </c>
      <c r="F119" s="56" t="s">
        <v>141</v>
      </c>
      <c r="G119" s="56" t="s">
        <v>717</v>
      </c>
      <c r="H119" s="56" t="s">
        <v>718</v>
      </c>
      <c r="I119" s="56">
        <f>150*1.73*2.15*0.4</f>
        <v>223.17</v>
      </c>
      <c r="J119" s="56" t="s">
        <v>214</v>
      </c>
    </row>
    <row r="120" spans="2:10" ht="30">
      <c r="B120" s="69">
        <v>112</v>
      </c>
      <c r="C120" s="56" t="s">
        <v>46</v>
      </c>
      <c r="D120" s="56" t="s">
        <v>14</v>
      </c>
      <c r="E120" s="56" t="s">
        <v>105</v>
      </c>
      <c r="F120" s="56" t="s">
        <v>142</v>
      </c>
      <c r="G120" s="56" t="s">
        <v>719</v>
      </c>
      <c r="H120" s="56" t="s">
        <v>720</v>
      </c>
      <c r="I120" s="56">
        <f>150*1.73*2.72*0.4</f>
        <v>282.33600000000001</v>
      </c>
      <c r="J120" s="56" t="s">
        <v>214</v>
      </c>
    </row>
    <row r="121" spans="2:10" ht="30">
      <c r="B121" s="69">
        <v>113</v>
      </c>
      <c r="C121" s="56" t="s">
        <v>46</v>
      </c>
      <c r="D121" s="56" t="s">
        <v>14</v>
      </c>
      <c r="E121" s="56" t="s">
        <v>105</v>
      </c>
      <c r="F121" s="56" t="s">
        <v>143</v>
      </c>
      <c r="G121" s="56" t="s">
        <v>721</v>
      </c>
      <c r="H121" s="56" t="s">
        <v>722</v>
      </c>
      <c r="I121" s="56">
        <f>200*1.73*1.133*0.4</f>
        <v>156.80720000000002</v>
      </c>
      <c r="J121" s="56" t="s">
        <v>213</v>
      </c>
    </row>
    <row r="122" spans="2:10" ht="30">
      <c r="B122" s="69">
        <v>114</v>
      </c>
      <c r="C122" s="56" t="s">
        <v>46</v>
      </c>
      <c r="D122" s="56" t="s">
        <v>14</v>
      </c>
      <c r="E122" s="56" t="s">
        <v>162</v>
      </c>
      <c r="F122" s="56" t="s">
        <v>144</v>
      </c>
      <c r="G122" s="56" t="s">
        <v>723</v>
      </c>
      <c r="H122" s="56" t="s">
        <v>724</v>
      </c>
      <c r="I122" s="56">
        <f>10*1.73*60*1.65</f>
        <v>1712.6999999999998</v>
      </c>
      <c r="J122" s="56"/>
    </row>
    <row r="123" spans="2:10" ht="30">
      <c r="B123" s="69">
        <v>115</v>
      </c>
      <c r="C123" s="56" t="s">
        <v>46</v>
      </c>
      <c r="D123" s="56" t="s">
        <v>14</v>
      </c>
      <c r="E123" s="56" t="s">
        <v>105</v>
      </c>
      <c r="F123" s="56" t="s">
        <v>145</v>
      </c>
      <c r="G123" s="56" t="s">
        <v>725</v>
      </c>
      <c r="H123" s="56" t="s">
        <v>726</v>
      </c>
      <c r="I123" s="56">
        <f>10*20*1.73*2.75</f>
        <v>951.5</v>
      </c>
      <c r="J123" s="56" t="s">
        <v>209</v>
      </c>
    </row>
    <row r="124" spans="2:10" ht="30">
      <c r="B124" s="69">
        <v>116</v>
      </c>
      <c r="C124" s="56" t="s">
        <v>46</v>
      </c>
      <c r="D124" s="56" t="s">
        <v>14</v>
      </c>
      <c r="E124" s="56" t="s">
        <v>165</v>
      </c>
      <c r="F124" s="56" t="s">
        <v>146</v>
      </c>
      <c r="G124" s="56" t="s">
        <v>727</v>
      </c>
      <c r="H124" s="56" t="s">
        <v>728</v>
      </c>
      <c r="I124" s="56">
        <f>0.4*1.73*160*3.55</f>
        <v>393.05600000000004</v>
      </c>
      <c r="J124" s="56" t="s">
        <v>191</v>
      </c>
    </row>
    <row r="125" spans="2:10" ht="30">
      <c r="B125" s="69">
        <v>117</v>
      </c>
      <c r="C125" s="56" t="s">
        <v>46</v>
      </c>
      <c r="D125" s="56" t="s">
        <v>14</v>
      </c>
      <c r="E125" s="56" t="s">
        <v>105</v>
      </c>
      <c r="F125" s="56" t="s">
        <v>147</v>
      </c>
      <c r="G125" s="56" t="s">
        <v>729</v>
      </c>
      <c r="H125" s="56" t="s">
        <v>730</v>
      </c>
      <c r="I125" s="56">
        <f>150*1.73*0.283*0.4</f>
        <v>29.375399999999999</v>
      </c>
      <c r="J125" s="56" t="s">
        <v>212</v>
      </c>
    </row>
    <row r="126" spans="2:10" ht="30">
      <c r="B126" s="69">
        <v>118</v>
      </c>
      <c r="C126" s="56" t="s">
        <v>46</v>
      </c>
      <c r="D126" s="56" t="s">
        <v>14</v>
      </c>
      <c r="E126" s="56" t="s">
        <v>105</v>
      </c>
      <c r="F126" s="56" t="s">
        <v>148</v>
      </c>
      <c r="G126" s="56" t="s">
        <v>731</v>
      </c>
      <c r="H126" s="56" t="s">
        <v>732</v>
      </c>
      <c r="I126" s="56">
        <f>200*1.73*1.88*10</f>
        <v>6504.8</v>
      </c>
      <c r="J126" s="56" t="s">
        <v>211</v>
      </c>
    </row>
    <row r="127" spans="2:10" ht="30">
      <c r="B127" s="69">
        <v>119</v>
      </c>
      <c r="C127" s="56" t="s">
        <v>46</v>
      </c>
      <c r="D127" s="56" t="s">
        <v>14</v>
      </c>
      <c r="E127" s="56" t="s">
        <v>105</v>
      </c>
      <c r="F127" s="56" t="s">
        <v>149</v>
      </c>
      <c r="G127" s="56" t="s">
        <v>733</v>
      </c>
      <c r="H127" s="56" t="s">
        <v>734</v>
      </c>
      <c r="I127" s="56">
        <f>500*1.73*3.766*0.4</f>
        <v>1303.0360000000001</v>
      </c>
      <c r="J127" s="56" t="s">
        <v>206</v>
      </c>
    </row>
    <row r="128" spans="2:10" ht="30">
      <c r="B128" s="69">
        <v>120</v>
      </c>
      <c r="C128" s="56" t="s">
        <v>46</v>
      </c>
      <c r="D128" s="56" t="s">
        <v>14</v>
      </c>
      <c r="E128" s="56" t="s">
        <v>105</v>
      </c>
      <c r="F128" s="56" t="s">
        <v>150</v>
      </c>
      <c r="G128" s="56" t="s">
        <v>735</v>
      </c>
      <c r="H128" s="56" t="s">
        <v>736</v>
      </c>
      <c r="I128" s="56">
        <f>150*1.73*2.683*0.4</f>
        <v>278.49539999999996</v>
      </c>
      <c r="J128" s="56" t="s">
        <v>225</v>
      </c>
    </row>
    <row r="129" spans="2:10" ht="30">
      <c r="B129" s="69">
        <v>121</v>
      </c>
      <c r="C129" s="56" t="s">
        <v>46</v>
      </c>
      <c r="D129" s="56" t="s">
        <v>14</v>
      </c>
      <c r="E129" s="56" t="s">
        <v>166</v>
      </c>
      <c r="F129" s="56" t="s">
        <v>151</v>
      </c>
      <c r="G129" s="56" t="s">
        <v>737</v>
      </c>
      <c r="H129" s="56" t="s">
        <v>738</v>
      </c>
      <c r="I129" s="56">
        <f>10*1.73*240*4.283</f>
        <v>17783.016000000003</v>
      </c>
      <c r="J129" s="56" t="s">
        <v>211</v>
      </c>
    </row>
    <row r="130" spans="2:10" ht="30">
      <c r="B130" s="69">
        <v>122</v>
      </c>
      <c r="C130" s="56" t="s">
        <v>46</v>
      </c>
      <c r="D130" s="56" t="s">
        <v>14</v>
      </c>
      <c r="E130" s="56" t="s">
        <v>105</v>
      </c>
      <c r="F130" s="56" t="s">
        <v>71</v>
      </c>
      <c r="G130" s="56" t="s">
        <v>739</v>
      </c>
      <c r="H130" s="56" t="s">
        <v>740</v>
      </c>
      <c r="I130" s="56">
        <f>10*1.73*100*5.733</f>
        <v>9918.09</v>
      </c>
      <c r="J130" s="56" t="s">
        <v>180</v>
      </c>
    </row>
    <row r="131" spans="2:10" ht="30">
      <c r="B131" s="69">
        <v>123</v>
      </c>
      <c r="C131" s="56" t="s">
        <v>46</v>
      </c>
      <c r="D131" s="56" t="s">
        <v>14</v>
      </c>
      <c r="E131" s="56" t="s">
        <v>105</v>
      </c>
      <c r="F131" s="56" t="s">
        <v>152</v>
      </c>
      <c r="G131" s="56" t="s">
        <v>741</v>
      </c>
      <c r="H131" s="56" t="s">
        <v>742</v>
      </c>
      <c r="I131" s="56">
        <f>10*1.73*16*2.933</f>
        <v>811.85439999999994</v>
      </c>
      <c r="J131" s="56" t="s">
        <v>208</v>
      </c>
    </row>
    <row r="132" spans="2:10" ht="30">
      <c r="B132" s="69">
        <v>124</v>
      </c>
      <c r="C132" s="56" t="s">
        <v>46</v>
      </c>
      <c r="D132" s="56" t="s">
        <v>14</v>
      </c>
      <c r="E132" s="56" t="s">
        <v>105</v>
      </c>
      <c r="F132" s="56" t="s">
        <v>153</v>
      </c>
      <c r="G132" s="56" t="s">
        <v>743</v>
      </c>
      <c r="H132" s="56" t="s">
        <v>744</v>
      </c>
      <c r="I132" s="56">
        <f>150*1.73*0.666*0.4</f>
        <v>69.130800000000008</v>
      </c>
      <c r="J132" s="56" t="s">
        <v>209</v>
      </c>
    </row>
    <row r="133" spans="2:10" ht="30">
      <c r="B133" s="69">
        <v>125</v>
      </c>
      <c r="C133" s="56" t="s">
        <v>46</v>
      </c>
      <c r="D133" s="56" t="s">
        <v>14</v>
      </c>
      <c r="E133" s="56" t="s">
        <v>105</v>
      </c>
      <c r="F133" s="56" t="s">
        <v>154</v>
      </c>
      <c r="G133" s="56" t="s">
        <v>745</v>
      </c>
      <c r="H133" s="56" t="s">
        <v>746</v>
      </c>
      <c r="I133" s="56">
        <f>150*1.73*2.583*0.4</f>
        <v>268.11540000000002</v>
      </c>
      <c r="J133" s="56" t="s">
        <v>210</v>
      </c>
    </row>
    <row r="134" spans="2:10" ht="30">
      <c r="B134" s="69">
        <v>126</v>
      </c>
      <c r="C134" s="56" t="s">
        <v>46</v>
      </c>
      <c r="D134" s="56" t="s">
        <v>14</v>
      </c>
      <c r="E134" s="56" t="s">
        <v>105</v>
      </c>
      <c r="F134" s="56" t="s">
        <v>155</v>
      </c>
      <c r="G134" s="56" t="s">
        <v>741</v>
      </c>
      <c r="H134" s="56" t="s">
        <v>747</v>
      </c>
      <c r="I134" s="56">
        <f>100*1.73*0.55*10</f>
        <v>951.5</v>
      </c>
      <c r="J134" s="56" t="s">
        <v>221</v>
      </c>
    </row>
    <row r="135" spans="2:10" ht="30">
      <c r="B135" s="69">
        <v>127</v>
      </c>
      <c r="C135" s="56" t="s">
        <v>46</v>
      </c>
      <c r="D135" s="56" t="s">
        <v>14</v>
      </c>
      <c r="E135" s="56" t="s">
        <v>105</v>
      </c>
      <c r="F135" s="56" t="s">
        <v>156</v>
      </c>
      <c r="G135" s="56" t="s">
        <v>748</v>
      </c>
      <c r="H135" s="56" t="s">
        <v>749</v>
      </c>
      <c r="I135" s="56">
        <f>100*1.73*0.416*10</f>
        <v>719.68000000000006</v>
      </c>
      <c r="J135" s="56" t="s">
        <v>224</v>
      </c>
    </row>
    <row r="136" spans="2:10" ht="30">
      <c r="B136" s="69">
        <v>128</v>
      </c>
      <c r="C136" s="56" t="s">
        <v>46</v>
      </c>
      <c r="D136" s="56" t="s">
        <v>14</v>
      </c>
      <c r="E136" s="56" t="s">
        <v>165</v>
      </c>
      <c r="F136" s="56" t="s">
        <v>146</v>
      </c>
      <c r="G136" s="56" t="s">
        <v>750</v>
      </c>
      <c r="H136" s="56" t="s">
        <v>751</v>
      </c>
      <c r="I136" s="56">
        <f>10*1.73*60*2.226</f>
        <v>2310.5880000000002</v>
      </c>
      <c r="J136" s="56" t="s">
        <v>207</v>
      </c>
    </row>
    <row r="137" spans="2:10" ht="30">
      <c r="B137" s="69">
        <v>129</v>
      </c>
      <c r="C137" s="56" t="s">
        <v>46</v>
      </c>
      <c r="D137" s="56" t="s">
        <v>14</v>
      </c>
      <c r="E137" s="56" t="s">
        <v>164</v>
      </c>
      <c r="F137" s="56" t="s">
        <v>157</v>
      </c>
      <c r="G137" s="56" t="s">
        <v>752</v>
      </c>
      <c r="H137" s="56" t="s">
        <v>753</v>
      </c>
      <c r="I137" s="56">
        <f>10*1.73*60*2.2</f>
        <v>2283.6000000000004</v>
      </c>
      <c r="J137" s="56" t="s">
        <v>1044</v>
      </c>
    </row>
    <row r="138" spans="2:10" ht="30">
      <c r="B138" s="69">
        <v>130</v>
      </c>
      <c r="C138" s="56" t="s">
        <v>46</v>
      </c>
      <c r="D138" s="56" t="s">
        <v>14</v>
      </c>
      <c r="E138" s="56" t="s">
        <v>105</v>
      </c>
      <c r="F138" s="56" t="s">
        <v>158</v>
      </c>
      <c r="G138" s="56" t="s">
        <v>754</v>
      </c>
      <c r="H138" s="56" t="s">
        <v>755</v>
      </c>
      <c r="I138" s="56">
        <f>10*1.73*200*2.966</f>
        <v>10262.36</v>
      </c>
      <c r="J138" s="56" t="s">
        <v>222</v>
      </c>
    </row>
    <row r="139" spans="2:10" ht="30">
      <c r="B139" s="69">
        <v>131</v>
      </c>
      <c r="C139" s="56" t="s">
        <v>46</v>
      </c>
      <c r="D139" s="56" t="s">
        <v>14</v>
      </c>
      <c r="E139" s="56" t="s">
        <v>105</v>
      </c>
      <c r="F139" s="56" t="s">
        <v>159</v>
      </c>
      <c r="G139" s="56" t="s">
        <v>756</v>
      </c>
      <c r="H139" s="56" t="s">
        <v>757</v>
      </c>
      <c r="I139" s="56">
        <f>150*1.73*1.8*0.4</f>
        <v>186.84000000000003</v>
      </c>
      <c r="J139" s="56" t="s">
        <v>177</v>
      </c>
    </row>
    <row r="140" spans="2:10" ht="30">
      <c r="B140" s="69">
        <v>132</v>
      </c>
      <c r="C140" s="56" t="s">
        <v>46</v>
      </c>
      <c r="D140" s="56" t="s">
        <v>14</v>
      </c>
      <c r="E140" s="56" t="s">
        <v>117</v>
      </c>
      <c r="F140" s="56" t="s">
        <v>160</v>
      </c>
      <c r="G140" s="56" t="s">
        <v>758</v>
      </c>
      <c r="H140" s="56" t="s">
        <v>759</v>
      </c>
      <c r="I140" s="56">
        <f>0*1.73*2.37*10</f>
        <v>0</v>
      </c>
      <c r="J140" s="56" t="s">
        <v>228</v>
      </c>
    </row>
    <row r="141" spans="2:10" ht="30">
      <c r="B141" s="69">
        <v>133</v>
      </c>
      <c r="C141" s="56" t="s">
        <v>46</v>
      </c>
      <c r="D141" s="56" t="s">
        <v>14</v>
      </c>
      <c r="E141" s="56" t="s">
        <v>1016</v>
      </c>
      <c r="F141" s="56" t="s">
        <v>1017</v>
      </c>
      <c r="G141" s="56" t="s">
        <v>760</v>
      </c>
      <c r="H141" s="56" t="s">
        <v>761</v>
      </c>
      <c r="I141" s="56">
        <v>1255.98</v>
      </c>
      <c r="J141" s="73" t="s">
        <v>1019</v>
      </c>
    </row>
    <row r="142" spans="2:10" ht="30">
      <c r="B142" s="69">
        <v>134</v>
      </c>
      <c r="C142" s="56" t="s">
        <v>46</v>
      </c>
      <c r="D142" s="56" t="s">
        <v>14</v>
      </c>
      <c r="E142" s="56" t="s">
        <v>105</v>
      </c>
      <c r="F142" s="56" t="s">
        <v>376</v>
      </c>
      <c r="G142" s="56" t="s">
        <v>762</v>
      </c>
      <c r="H142" s="56" t="s">
        <v>763</v>
      </c>
      <c r="I142" s="56">
        <v>26.295999999999999</v>
      </c>
      <c r="J142" s="75" t="s">
        <v>1018</v>
      </c>
    </row>
    <row r="143" spans="2:10" ht="30">
      <c r="B143" s="69">
        <v>135</v>
      </c>
      <c r="C143" s="56" t="s">
        <v>46</v>
      </c>
      <c r="D143" s="56" t="s">
        <v>14</v>
      </c>
      <c r="E143" s="56" t="s">
        <v>105</v>
      </c>
      <c r="F143" s="56" t="s">
        <v>377</v>
      </c>
      <c r="G143" s="56" t="s">
        <v>764</v>
      </c>
      <c r="H143" s="56" t="s">
        <v>765</v>
      </c>
      <c r="I143" s="56">
        <v>1636.58</v>
      </c>
      <c r="J143" s="75" t="s">
        <v>1021</v>
      </c>
    </row>
    <row r="144" spans="2:10" ht="30">
      <c r="B144" s="69">
        <v>136</v>
      </c>
      <c r="C144" s="56" t="s">
        <v>46</v>
      </c>
      <c r="D144" s="56" t="s">
        <v>14</v>
      </c>
      <c r="E144" s="56" t="s">
        <v>122</v>
      </c>
      <c r="F144" s="56" t="s">
        <v>378</v>
      </c>
      <c r="G144" s="56" t="s">
        <v>766</v>
      </c>
      <c r="H144" s="56" t="s">
        <v>767</v>
      </c>
      <c r="I144" s="56">
        <v>131.47999999999999</v>
      </c>
      <c r="J144" s="76" t="s">
        <v>1020</v>
      </c>
    </row>
    <row r="145" spans="2:10" ht="30">
      <c r="B145" s="69">
        <v>137</v>
      </c>
      <c r="C145" s="56" t="s">
        <v>46</v>
      </c>
      <c r="D145" s="56" t="s">
        <v>14</v>
      </c>
      <c r="E145" s="56" t="s">
        <v>105</v>
      </c>
      <c r="F145" s="56" t="s">
        <v>379</v>
      </c>
      <c r="G145" s="56" t="s">
        <v>768</v>
      </c>
      <c r="H145" s="56" t="s">
        <v>769</v>
      </c>
      <c r="I145" s="56">
        <v>13.134</v>
      </c>
      <c r="J145" s="56" t="s">
        <v>1022</v>
      </c>
    </row>
    <row r="146" spans="2:10" ht="30">
      <c r="B146" s="69">
        <v>138</v>
      </c>
      <c r="C146" s="56" t="s">
        <v>46</v>
      </c>
      <c r="D146" s="56" t="s">
        <v>14</v>
      </c>
      <c r="E146" s="56" t="s">
        <v>122</v>
      </c>
      <c r="F146" s="56" t="s">
        <v>380</v>
      </c>
      <c r="G146" s="56" t="s">
        <v>770</v>
      </c>
      <c r="H146" s="56" t="s">
        <v>771</v>
      </c>
      <c r="I146" s="56">
        <v>156.13200000000001</v>
      </c>
      <c r="J146" s="56" t="s">
        <v>1023</v>
      </c>
    </row>
    <row r="147" spans="2:10" ht="45">
      <c r="B147" s="69">
        <v>139</v>
      </c>
      <c r="C147" s="56" t="s">
        <v>46</v>
      </c>
      <c r="D147" s="56" t="s">
        <v>14</v>
      </c>
      <c r="E147" s="56" t="s">
        <v>105</v>
      </c>
      <c r="F147" s="56" t="s">
        <v>381</v>
      </c>
      <c r="G147" s="56" t="s">
        <v>772</v>
      </c>
      <c r="H147" s="56" t="s">
        <v>773</v>
      </c>
      <c r="I147" s="56">
        <v>15051</v>
      </c>
      <c r="J147" s="56" t="s">
        <v>1024</v>
      </c>
    </row>
    <row r="148" spans="2:10" ht="30">
      <c r="B148" s="69">
        <v>140</v>
      </c>
      <c r="C148" s="56" t="s">
        <v>46</v>
      </c>
      <c r="D148" s="56" t="s">
        <v>14</v>
      </c>
      <c r="E148" s="56" t="s">
        <v>122</v>
      </c>
      <c r="F148" s="56" t="s">
        <v>382</v>
      </c>
      <c r="G148" s="56" t="s">
        <v>774</v>
      </c>
      <c r="H148" s="56" t="s">
        <v>775</v>
      </c>
      <c r="I148" s="56">
        <v>103.8</v>
      </c>
      <c r="J148" s="56"/>
    </row>
    <row r="149" spans="2:10" ht="30">
      <c r="B149" s="69">
        <v>141</v>
      </c>
      <c r="C149" s="56" t="s">
        <v>46</v>
      </c>
      <c r="D149" s="56" t="s">
        <v>14</v>
      </c>
      <c r="E149" s="56" t="s">
        <v>122</v>
      </c>
      <c r="F149" s="56" t="s">
        <v>383</v>
      </c>
      <c r="G149" s="56" t="s">
        <v>776</v>
      </c>
      <c r="H149" s="56" t="s">
        <v>777</v>
      </c>
      <c r="I149" s="56">
        <v>6920</v>
      </c>
      <c r="J149" s="56"/>
    </row>
    <row r="150" spans="2:10" ht="30">
      <c r="B150" s="69">
        <v>142</v>
      </c>
      <c r="C150" s="56" t="s">
        <v>46</v>
      </c>
      <c r="D150" s="56" t="s">
        <v>14</v>
      </c>
      <c r="E150" s="56" t="s">
        <v>384</v>
      </c>
      <c r="F150" s="56" t="s">
        <v>385</v>
      </c>
      <c r="G150" s="56" t="s">
        <v>778</v>
      </c>
      <c r="H150" s="56" t="s">
        <v>779</v>
      </c>
      <c r="I150" s="56">
        <v>10172.4</v>
      </c>
      <c r="J150" s="56" t="s">
        <v>1025</v>
      </c>
    </row>
    <row r="151" spans="2:10" ht="30">
      <c r="B151" s="69">
        <v>143</v>
      </c>
      <c r="C151" s="56" t="s">
        <v>46</v>
      </c>
      <c r="D151" s="56" t="s">
        <v>14</v>
      </c>
      <c r="E151" s="56" t="s">
        <v>105</v>
      </c>
      <c r="F151" s="56" t="s">
        <v>381</v>
      </c>
      <c r="G151" s="56" t="s">
        <v>780</v>
      </c>
      <c r="H151" s="56" t="s">
        <v>781</v>
      </c>
      <c r="I151" s="56">
        <v>3633</v>
      </c>
      <c r="J151" s="56" t="s">
        <v>1026</v>
      </c>
    </row>
    <row r="152" spans="2:10" ht="30">
      <c r="B152" s="69">
        <v>144</v>
      </c>
      <c r="C152" s="56" t="s">
        <v>46</v>
      </c>
      <c r="D152" s="56" t="s">
        <v>14</v>
      </c>
      <c r="E152" s="56" t="s">
        <v>105</v>
      </c>
      <c r="F152" s="56" t="s">
        <v>386</v>
      </c>
      <c r="G152" s="56" t="s">
        <v>782</v>
      </c>
      <c r="H152" s="56" t="s">
        <v>783</v>
      </c>
      <c r="I152" s="56">
        <v>498.24</v>
      </c>
      <c r="J152" s="56" t="s">
        <v>1027</v>
      </c>
    </row>
    <row r="153" spans="2:10" ht="30">
      <c r="B153" s="69">
        <v>145</v>
      </c>
      <c r="C153" s="56" t="s">
        <v>46</v>
      </c>
      <c r="D153" s="56" t="s">
        <v>14</v>
      </c>
      <c r="E153" s="56" t="s">
        <v>105</v>
      </c>
      <c r="F153" s="56" t="s">
        <v>381</v>
      </c>
      <c r="G153" s="56" t="s">
        <v>784</v>
      </c>
      <c r="H153" s="56" t="s">
        <v>785</v>
      </c>
      <c r="I153" s="56">
        <v>9861</v>
      </c>
      <c r="J153" s="56" t="s">
        <v>1028</v>
      </c>
    </row>
    <row r="154" spans="2:10" ht="30">
      <c r="B154" s="69">
        <v>146</v>
      </c>
      <c r="C154" s="56" t="s">
        <v>46</v>
      </c>
      <c r="D154" s="56" t="s">
        <v>14</v>
      </c>
      <c r="E154" s="56" t="s">
        <v>387</v>
      </c>
      <c r="F154" s="56" t="s">
        <v>388</v>
      </c>
      <c r="G154" s="56" t="s">
        <v>786</v>
      </c>
      <c r="H154" s="56" t="s">
        <v>787</v>
      </c>
      <c r="I154" s="56">
        <v>366.04</v>
      </c>
      <c r="J154" s="56" t="s">
        <v>1032</v>
      </c>
    </row>
    <row r="155" spans="2:10" ht="45">
      <c r="B155" s="69">
        <v>147</v>
      </c>
      <c r="C155" s="56" t="s">
        <v>46</v>
      </c>
      <c r="D155" s="56" t="s">
        <v>14</v>
      </c>
      <c r="E155" s="56" t="s">
        <v>105</v>
      </c>
      <c r="F155" s="56" t="s">
        <v>389</v>
      </c>
      <c r="G155" s="56" t="s">
        <v>788</v>
      </c>
      <c r="H155" s="56" t="s">
        <v>789</v>
      </c>
      <c r="I155" s="56">
        <v>944.58</v>
      </c>
      <c r="J155" s="56" t="s">
        <v>1030</v>
      </c>
    </row>
    <row r="156" spans="2:10" ht="30">
      <c r="B156" s="69">
        <v>148</v>
      </c>
      <c r="C156" s="56" t="s">
        <v>46</v>
      </c>
      <c r="D156" s="56" t="s">
        <v>14</v>
      </c>
      <c r="E156" s="56" t="s">
        <v>390</v>
      </c>
      <c r="F156" s="56" t="s">
        <v>391</v>
      </c>
      <c r="G156" s="56" t="s">
        <v>790</v>
      </c>
      <c r="H156" s="56" t="s">
        <v>791</v>
      </c>
      <c r="I156" s="56">
        <v>8983.89</v>
      </c>
      <c r="J156" s="56" t="s">
        <v>1031</v>
      </c>
    </row>
    <row r="157" spans="2:10" ht="30">
      <c r="B157" s="69">
        <v>149</v>
      </c>
      <c r="C157" s="56" t="s">
        <v>46</v>
      </c>
      <c r="D157" s="56" t="s">
        <v>14</v>
      </c>
      <c r="E157" s="56" t="s">
        <v>387</v>
      </c>
      <c r="F157" s="56" t="s">
        <v>388</v>
      </c>
      <c r="G157" s="56" t="s">
        <v>792</v>
      </c>
      <c r="H157" s="56" t="s">
        <v>793</v>
      </c>
      <c r="I157" s="56">
        <v>70.998999999999995</v>
      </c>
      <c r="J157" s="56" t="s">
        <v>1029</v>
      </c>
    </row>
    <row r="158" spans="2:10" ht="30">
      <c r="B158" s="69">
        <v>150</v>
      </c>
      <c r="C158" s="56" t="s">
        <v>46</v>
      </c>
      <c r="D158" s="56" t="s">
        <v>14</v>
      </c>
      <c r="E158" s="56" t="s">
        <v>105</v>
      </c>
      <c r="F158" s="56" t="s">
        <v>392</v>
      </c>
      <c r="G158" s="56" t="s">
        <v>794</v>
      </c>
      <c r="H158" s="56" t="s">
        <v>795</v>
      </c>
      <c r="I158" s="56">
        <v>14428.2</v>
      </c>
      <c r="J158" s="56"/>
    </row>
    <row r="159" spans="2:10" ht="30">
      <c r="B159" s="69">
        <v>151</v>
      </c>
      <c r="C159" s="56" t="s">
        <v>46</v>
      </c>
      <c r="D159" s="56" t="s">
        <v>14</v>
      </c>
      <c r="E159" s="56" t="s">
        <v>105</v>
      </c>
      <c r="F159" s="56" t="s">
        <v>393</v>
      </c>
      <c r="G159" s="56" t="s">
        <v>796</v>
      </c>
      <c r="H159" s="56" t="s">
        <v>797</v>
      </c>
      <c r="I159" s="56">
        <v>170.398</v>
      </c>
      <c r="J159" s="56"/>
    </row>
    <row r="160" spans="2:10" ht="30">
      <c r="B160" s="69">
        <v>152</v>
      </c>
      <c r="C160" s="56" t="s">
        <v>46</v>
      </c>
      <c r="D160" s="56" t="s">
        <v>14</v>
      </c>
      <c r="E160" s="56" t="s">
        <v>105</v>
      </c>
      <c r="F160" s="56" t="s">
        <v>394</v>
      </c>
      <c r="G160" s="56" t="s">
        <v>798</v>
      </c>
      <c r="H160" s="56" t="s">
        <v>799</v>
      </c>
      <c r="I160" s="56">
        <v>57.981999999999999</v>
      </c>
      <c r="J160" s="56" t="s">
        <v>1033</v>
      </c>
    </row>
    <row r="161" spans="2:10" ht="30">
      <c r="B161" s="69">
        <v>153</v>
      </c>
      <c r="C161" s="56" t="s">
        <v>46</v>
      </c>
      <c r="D161" s="56" t="s">
        <v>14</v>
      </c>
      <c r="E161" s="56" t="s">
        <v>105</v>
      </c>
      <c r="F161" s="56" t="s">
        <v>395</v>
      </c>
      <c r="G161" s="56" t="s">
        <v>800</v>
      </c>
      <c r="H161" s="56" t="s">
        <v>801</v>
      </c>
      <c r="I161" s="56">
        <v>4394.2</v>
      </c>
      <c r="J161" s="56" t="s">
        <v>1034</v>
      </c>
    </row>
    <row r="162" spans="2:10" ht="30">
      <c r="B162" s="69">
        <v>154</v>
      </c>
      <c r="C162" s="56" t="s">
        <v>46</v>
      </c>
      <c r="D162" s="56" t="s">
        <v>14</v>
      </c>
      <c r="E162" s="56" t="s">
        <v>105</v>
      </c>
      <c r="F162" s="56" t="s">
        <v>396</v>
      </c>
      <c r="G162" s="56" t="s">
        <v>802</v>
      </c>
      <c r="H162" s="56" t="s">
        <v>803</v>
      </c>
      <c r="I162" s="56">
        <v>59.165999999999997</v>
      </c>
      <c r="J162" s="56" t="s">
        <v>177</v>
      </c>
    </row>
    <row r="163" spans="2:10" ht="45">
      <c r="B163" s="69">
        <v>155</v>
      </c>
      <c r="C163" s="56" t="s">
        <v>46</v>
      </c>
      <c r="D163" s="56" t="s">
        <v>14</v>
      </c>
      <c r="E163" s="56" t="s">
        <v>115</v>
      </c>
      <c r="F163" s="56" t="s">
        <v>397</v>
      </c>
      <c r="G163" s="56" t="s">
        <v>804</v>
      </c>
      <c r="H163" s="56" t="s">
        <v>805</v>
      </c>
      <c r="I163" s="56">
        <v>2729.94</v>
      </c>
      <c r="J163" s="56" t="s">
        <v>1035</v>
      </c>
    </row>
    <row r="164" spans="2:10" ht="30">
      <c r="B164" s="69">
        <v>156</v>
      </c>
      <c r="C164" s="56" t="s">
        <v>46</v>
      </c>
      <c r="D164" s="56" t="s">
        <v>14</v>
      </c>
      <c r="E164" s="56" t="s">
        <v>398</v>
      </c>
      <c r="F164" s="56" t="s">
        <v>399</v>
      </c>
      <c r="G164" s="56" t="s">
        <v>806</v>
      </c>
      <c r="H164" s="56" t="s">
        <v>807</v>
      </c>
      <c r="I164" s="56">
        <v>69.2</v>
      </c>
      <c r="J164" s="56" t="s">
        <v>1036</v>
      </c>
    </row>
    <row r="165" spans="2:10" ht="30">
      <c r="B165" s="69">
        <v>157</v>
      </c>
      <c r="C165" s="56" t="s">
        <v>46</v>
      </c>
      <c r="D165" s="56" t="s">
        <v>14</v>
      </c>
      <c r="E165" s="56" t="s">
        <v>105</v>
      </c>
      <c r="F165" s="56" t="s">
        <v>400</v>
      </c>
      <c r="G165" s="56" t="s">
        <v>808</v>
      </c>
      <c r="H165" s="56" t="s">
        <v>809</v>
      </c>
      <c r="I165" s="56">
        <v>3806</v>
      </c>
      <c r="J165" s="56" t="s">
        <v>1037</v>
      </c>
    </row>
    <row r="166" spans="2:10" ht="30">
      <c r="B166" s="69">
        <v>158</v>
      </c>
      <c r="C166" s="56" t="s">
        <v>46</v>
      </c>
      <c r="D166" s="56" t="s">
        <v>14</v>
      </c>
      <c r="E166" s="56" t="s">
        <v>104</v>
      </c>
      <c r="F166" s="56" t="s">
        <v>401</v>
      </c>
      <c r="G166" s="56" t="s">
        <v>810</v>
      </c>
      <c r="H166" s="56" t="s">
        <v>811</v>
      </c>
      <c r="I166" s="56">
        <v>4100.1000000000004</v>
      </c>
      <c r="J166" s="56"/>
    </row>
    <row r="167" spans="2:10" ht="30">
      <c r="B167" s="69">
        <v>159</v>
      </c>
      <c r="C167" s="56" t="s">
        <v>46</v>
      </c>
      <c r="D167" s="56" t="s">
        <v>14</v>
      </c>
      <c r="E167" s="56" t="s">
        <v>105</v>
      </c>
      <c r="F167" s="56" t="s">
        <v>28</v>
      </c>
      <c r="G167" s="56" t="s">
        <v>812</v>
      </c>
      <c r="H167" s="56" t="s">
        <v>813</v>
      </c>
      <c r="I167" s="56">
        <v>519</v>
      </c>
      <c r="J167" s="56" t="s">
        <v>1038</v>
      </c>
    </row>
    <row r="168" spans="2:10" ht="30">
      <c r="B168" s="69">
        <v>160</v>
      </c>
      <c r="C168" s="56" t="s">
        <v>46</v>
      </c>
      <c r="D168" s="56" t="s">
        <v>14</v>
      </c>
      <c r="E168" s="56" t="s">
        <v>398</v>
      </c>
      <c r="F168" s="56" t="s">
        <v>402</v>
      </c>
      <c r="G168" s="56" t="s">
        <v>814</v>
      </c>
      <c r="H168" s="56" t="s">
        <v>815</v>
      </c>
      <c r="I168" s="56">
        <v>1384</v>
      </c>
      <c r="J168" s="56" t="s">
        <v>1039</v>
      </c>
    </row>
    <row r="169" spans="2:10" ht="30">
      <c r="B169" s="69">
        <v>161</v>
      </c>
      <c r="C169" s="56" t="s">
        <v>46</v>
      </c>
      <c r="D169" s="56" t="s">
        <v>14</v>
      </c>
      <c r="E169" s="56" t="s">
        <v>105</v>
      </c>
      <c r="F169" s="56" t="s">
        <v>403</v>
      </c>
      <c r="G169" s="56" t="s">
        <v>816</v>
      </c>
      <c r="H169" s="56" t="s">
        <v>817</v>
      </c>
      <c r="I169" s="56">
        <v>111.074</v>
      </c>
      <c r="J169" s="56" t="s">
        <v>1040</v>
      </c>
    </row>
    <row r="170" spans="2:10" ht="30">
      <c r="B170" s="69">
        <v>162</v>
      </c>
      <c r="C170" s="56" t="s">
        <v>46</v>
      </c>
      <c r="D170" s="56" t="s">
        <v>14</v>
      </c>
      <c r="E170" s="56" t="s">
        <v>105</v>
      </c>
      <c r="F170" s="56" t="s">
        <v>404</v>
      </c>
      <c r="G170" s="56" t="s">
        <v>818</v>
      </c>
      <c r="H170" s="56" t="s">
        <v>819</v>
      </c>
      <c r="I170" s="56">
        <v>789</v>
      </c>
      <c r="J170" s="56" t="s">
        <v>1041</v>
      </c>
    </row>
    <row r="171" spans="2:10" ht="30">
      <c r="B171" s="69">
        <v>163</v>
      </c>
      <c r="C171" s="56" t="s">
        <v>46</v>
      </c>
      <c r="D171" s="56" t="s">
        <v>14</v>
      </c>
      <c r="E171" s="56" t="s">
        <v>105</v>
      </c>
      <c r="F171" s="56" t="s">
        <v>405</v>
      </c>
      <c r="G171" s="56" t="s">
        <v>820</v>
      </c>
      <c r="H171" s="56" t="s">
        <v>819</v>
      </c>
      <c r="I171" s="56">
        <v>128.98099999999999</v>
      </c>
      <c r="J171" s="56" t="s">
        <v>1042</v>
      </c>
    </row>
    <row r="172" spans="2:10" ht="30">
      <c r="B172" s="69">
        <v>164</v>
      </c>
      <c r="C172" s="56" t="s">
        <v>46</v>
      </c>
      <c r="D172" s="56" t="s">
        <v>14</v>
      </c>
      <c r="E172" s="56" t="s">
        <v>398</v>
      </c>
      <c r="F172" s="56" t="s">
        <v>402</v>
      </c>
      <c r="G172" s="56" t="s">
        <v>821</v>
      </c>
      <c r="H172" s="56" t="s">
        <v>822</v>
      </c>
      <c r="I172" s="56">
        <v>1141.8</v>
      </c>
      <c r="J172" s="56" t="s">
        <v>1043</v>
      </c>
    </row>
    <row r="173" spans="2:10" ht="30">
      <c r="B173" s="69">
        <v>165</v>
      </c>
      <c r="C173" s="56" t="s">
        <v>46</v>
      </c>
      <c r="D173" s="56" t="s">
        <v>14</v>
      </c>
      <c r="E173" s="56" t="s">
        <v>406</v>
      </c>
      <c r="F173" s="56" t="s">
        <v>407</v>
      </c>
      <c r="G173" s="56" t="s">
        <v>823</v>
      </c>
      <c r="H173" s="56" t="s">
        <v>824</v>
      </c>
      <c r="I173" s="56">
        <v>5304.18</v>
      </c>
      <c r="J173" s="56" t="s">
        <v>1045</v>
      </c>
    </row>
    <row r="174" spans="2:10" ht="45">
      <c r="B174" s="69">
        <v>166</v>
      </c>
      <c r="C174" s="56" t="s">
        <v>46</v>
      </c>
      <c r="D174" s="56" t="s">
        <v>14</v>
      </c>
      <c r="E174" s="56" t="s">
        <v>105</v>
      </c>
      <c r="F174" s="56" t="s">
        <v>65</v>
      </c>
      <c r="G174" s="56" t="s">
        <v>825</v>
      </c>
      <c r="H174" s="56" t="s">
        <v>826</v>
      </c>
      <c r="I174" s="56">
        <v>4899.3599999999997</v>
      </c>
      <c r="J174" s="56" t="s">
        <v>1046</v>
      </c>
    </row>
    <row r="175" spans="2:10" ht="30">
      <c r="B175" s="69">
        <v>167</v>
      </c>
      <c r="C175" s="56" t="s">
        <v>46</v>
      </c>
      <c r="D175" s="56" t="s">
        <v>14</v>
      </c>
      <c r="E175" s="56" t="s">
        <v>105</v>
      </c>
      <c r="F175" s="56" t="s">
        <v>408</v>
      </c>
      <c r="G175" s="56" t="s">
        <v>827</v>
      </c>
      <c r="H175" s="56" t="s">
        <v>828</v>
      </c>
      <c r="I175" s="56">
        <v>29.582999999999998</v>
      </c>
      <c r="J175" s="56" t="s">
        <v>1048</v>
      </c>
    </row>
    <row r="176" spans="2:10" ht="30">
      <c r="B176" s="69">
        <v>168</v>
      </c>
      <c r="C176" s="56" t="s">
        <v>46</v>
      </c>
      <c r="D176" s="56" t="s">
        <v>14</v>
      </c>
      <c r="E176" s="56" t="s">
        <v>105</v>
      </c>
      <c r="F176" s="56" t="s">
        <v>409</v>
      </c>
      <c r="G176" s="56" t="s">
        <v>829</v>
      </c>
      <c r="H176" s="56" t="s">
        <v>830</v>
      </c>
      <c r="I176" s="56">
        <v>21.023</v>
      </c>
      <c r="J176" s="56" t="s">
        <v>1049</v>
      </c>
    </row>
    <row r="177" spans="2:10" ht="30">
      <c r="B177" s="69">
        <v>169</v>
      </c>
      <c r="C177" s="56" t="s">
        <v>46</v>
      </c>
      <c r="D177" s="56" t="s">
        <v>14</v>
      </c>
      <c r="E177" s="56" t="s">
        <v>105</v>
      </c>
      <c r="F177" s="56" t="s">
        <v>410</v>
      </c>
      <c r="G177" s="56" t="s">
        <v>831</v>
      </c>
      <c r="H177" s="56" t="s">
        <v>832</v>
      </c>
      <c r="I177" s="56">
        <v>11175.8</v>
      </c>
      <c r="J177" s="56" t="s">
        <v>1050</v>
      </c>
    </row>
    <row r="178" spans="2:10" ht="30">
      <c r="B178" s="69">
        <v>170</v>
      </c>
      <c r="C178" s="56" t="s">
        <v>46</v>
      </c>
      <c r="D178" s="56" t="s">
        <v>14</v>
      </c>
      <c r="E178" s="56" t="s">
        <v>105</v>
      </c>
      <c r="F178" s="56" t="s">
        <v>404</v>
      </c>
      <c r="G178" s="56" t="s">
        <v>833</v>
      </c>
      <c r="H178" s="56" t="s">
        <v>834</v>
      </c>
      <c r="I178" s="56">
        <v>28.911999999999999</v>
      </c>
      <c r="J178" s="56" t="s">
        <v>1051</v>
      </c>
    </row>
    <row r="179" spans="2:10" ht="30">
      <c r="B179" s="69">
        <v>171</v>
      </c>
      <c r="C179" s="56" t="s">
        <v>46</v>
      </c>
      <c r="D179" s="56" t="s">
        <v>14</v>
      </c>
      <c r="E179" s="56" t="s">
        <v>105</v>
      </c>
      <c r="F179" s="56" t="s">
        <v>411</v>
      </c>
      <c r="G179" s="56" t="s">
        <v>835</v>
      </c>
      <c r="H179" s="56" t="s">
        <v>836</v>
      </c>
      <c r="I179" s="56">
        <v>51.277000000000001</v>
      </c>
      <c r="J179" s="56" t="s">
        <v>214</v>
      </c>
    </row>
    <row r="180" spans="2:10" ht="30">
      <c r="B180" s="69">
        <v>172</v>
      </c>
      <c r="C180" s="56" t="s">
        <v>46</v>
      </c>
      <c r="D180" s="56" t="s">
        <v>14</v>
      </c>
      <c r="E180" s="56" t="s">
        <v>105</v>
      </c>
      <c r="F180" s="56" t="s">
        <v>412</v>
      </c>
      <c r="G180" s="56" t="s">
        <v>837</v>
      </c>
      <c r="H180" s="56" t="s">
        <v>838</v>
      </c>
      <c r="I180" s="56">
        <v>34.829000000000001</v>
      </c>
      <c r="J180" s="56" t="s">
        <v>214</v>
      </c>
    </row>
    <row r="181" spans="2:10" ht="30">
      <c r="B181" s="69">
        <v>173</v>
      </c>
      <c r="C181" s="56" t="s">
        <v>46</v>
      </c>
      <c r="D181" s="56" t="s">
        <v>14</v>
      </c>
      <c r="E181" s="56" t="s">
        <v>105</v>
      </c>
      <c r="F181" s="56" t="s">
        <v>413</v>
      </c>
      <c r="G181" s="56" t="s">
        <v>839</v>
      </c>
      <c r="H181" s="56" t="s">
        <v>840</v>
      </c>
      <c r="I181" s="56">
        <v>2249</v>
      </c>
      <c r="J181" s="56" t="s">
        <v>1037</v>
      </c>
    </row>
    <row r="182" spans="2:10" ht="45">
      <c r="B182" s="69">
        <v>174</v>
      </c>
      <c r="C182" s="56" t="s">
        <v>46</v>
      </c>
      <c r="D182" s="56" t="s">
        <v>14</v>
      </c>
      <c r="E182" s="56" t="s">
        <v>105</v>
      </c>
      <c r="F182" s="56" t="s">
        <v>65</v>
      </c>
      <c r="G182" s="56" t="s">
        <v>841</v>
      </c>
      <c r="H182" s="56" t="s">
        <v>842</v>
      </c>
      <c r="I182" s="56">
        <v>33389</v>
      </c>
      <c r="J182" s="56" t="s">
        <v>1047</v>
      </c>
    </row>
    <row r="183" spans="2:10" ht="30">
      <c r="B183" s="69">
        <v>175</v>
      </c>
      <c r="C183" s="56" t="s">
        <v>46</v>
      </c>
      <c r="D183" s="56" t="s">
        <v>14</v>
      </c>
      <c r="E183" s="56" t="s">
        <v>105</v>
      </c>
      <c r="F183" s="56" t="s">
        <v>28</v>
      </c>
      <c r="G183" s="56" t="s">
        <v>843</v>
      </c>
      <c r="H183" s="56" t="s">
        <v>844</v>
      </c>
      <c r="I183" s="56">
        <v>41762.199999999997</v>
      </c>
      <c r="J183" s="56" t="s">
        <v>1052</v>
      </c>
    </row>
    <row r="184" spans="2:10" ht="30">
      <c r="B184" s="69">
        <v>176</v>
      </c>
      <c r="C184" s="56" t="s">
        <v>46</v>
      </c>
      <c r="D184" s="56" t="s">
        <v>14</v>
      </c>
      <c r="E184" s="56" t="s">
        <v>166</v>
      </c>
      <c r="F184" s="56" t="s">
        <v>414</v>
      </c>
      <c r="G184" s="56" t="s">
        <v>845</v>
      </c>
      <c r="H184" s="56" t="s">
        <v>846</v>
      </c>
      <c r="I184" s="56">
        <v>80.86</v>
      </c>
      <c r="J184" s="56" t="s">
        <v>1053</v>
      </c>
    </row>
    <row r="185" spans="2:10" ht="30">
      <c r="B185" s="69">
        <v>177</v>
      </c>
      <c r="C185" s="56" t="s">
        <v>46</v>
      </c>
      <c r="D185" s="56" t="s">
        <v>14</v>
      </c>
      <c r="E185" s="56" t="s">
        <v>110</v>
      </c>
      <c r="F185" s="56" t="s">
        <v>415</v>
      </c>
      <c r="G185" s="56" t="s">
        <v>847</v>
      </c>
      <c r="H185" s="56" t="s">
        <v>848</v>
      </c>
      <c r="I185" s="56">
        <v>3044.8</v>
      </c>
      <c r="J185" s="56" t="s">
        <v>1054</v>
      </c>
    </row>
    <row r="186" spans="2:10" ht="30">
      <c r="B186" s="69">
        <v>178</v>
      </c>
      <c r="C186" s="56" t="s">
        <v>46</v>
      </c>
      <c r="D186" s="56" t="s">
        <v>14</v>
      </c>
      <c r="E186" s="56" t="s">
        <v>105</v>
      </c>
      <c r="F186" s="56" t="s">
        <v>416</v>
      </c>
      <c r="G186" s="56" t="s">
        <v>849</v>
      </c>
      <c r="H186" s="56" t="s">
        <v>850</v>
      </c>
      <c r="I186" s="56">
        <v>77.703999999999994</v>
      </c>
      <c r="J186" s="56" t="s">
        <v>1055</v>
      </c>
    </row>
    <row r="187" spans="2:10" ht="30">
      <c r="B187" s="69">
        <v>179</v>
      </c>
      <c r="C187" s="56" t="s">
        <v>46</v>
      </c>
      <c r="D187" s="56" t="s">
        <v>14</v>
      </c>
      <c r="E187" s="56" t="s">
        <v>406</v>
      </c>
      <c r="F187" s="56" t="s">
        <v>417</v>
      </c>
      <c r="G187" s="56" t="s">
        <v>851</v>
      </c>
      <c r="H187" s="56" t="s">
        <v>852</v>
      </c>
      <c r="I187" s="56">
        <v>9169</v>
      </c>
      <c r="J187" s="56" t="s">
        <v>1056</v>
      </c>
    </row>
    <row r="188" spans="2:10" ht="30">
      <c r="B188" s="69">
        <v>180</v>
      </c>
      <c r="C188" s="56" t="s">
        <v>46</v>
      </c>
      <c r="D188" s="56" t="s">
        <v>14</v>
      </c>
      <c r="E188" s="56" t="s">
        <v>122</v>
      </c>
      <c r="F188" s="56" t="s">
        <v>418</v>
      </c>
      <c r="G188" s="56" t="s">
        <v>853</v>
      </c>
      <c r="H188" s="56" t="s">
        <v>854</v>
      </c>
      <c r="I188" s="56">
        <v>216.94200000000001</v>
      </c>
      <c r="J188" s="56" t="s">
        <v>1053</v>
      </c>
    </row>
    <row r="189" spans="2:10" ht="30">
      <c r="B189" s="69">
        <v>181</v>
      </c>
      <c r="C189" s="56" t="s">
        <v>46</v>
      </c>
      <c r="D189" s="56" t="s">
        <v>14</v>
      </c>
      <c r="E189" s="56" t="s">
        <v>419</v>
      </c>
      <c r="F189" s="56" t="s">
        <v>420</v>
      </c>
      <c r="G189" s="56" t="s">
        <v>855</v>
      </c>
      <c r="H189" s="56" t="s">
        <v>856</v>
      </c>
      <c r="I189" s="56">
        <v>231.733</v>
      </c>
      <c r="J189" s="56" t="s">
        <v>1057</v>
      </c>
    </row>
    <row r="190" spans="2:10" ht="45">
      <c r="B190" s="69">
        <v>182</v>
      </c>
      <c r="C190" s="56" t="s">
        <v>46</v>
      </c>
      <c r="D190" s="56" t="s">
        <v>14</v>
      </c>
      <c r="E190" s="56" t="s">
        <v>390</v>
      </c>
      <c r="F190" s="56" t="s">
        <v>421</v>
      </c>
      <c r="G190" s="56" t="s">
        <v>857</v>
      </c>
      <c r="H190" s="56" t="s">
        <v>858</v>
      </c>
      <c r="I190" s="56">
        <v>3873.8159999999998</v>
      </c>
      <c r="J190" s="56" t="s">
        <v>1058</v>
      </c>
    </row>
    <row r="191" spans="2:10" ht="30">
      <c r="B191" s="69">
        <v>183</v>
      </c>
      <c r="C191" s="56" t="s">
        <v>46</v>
      </c>
      <c r="D191" s="56" t="s">
        <v>14</v>
      </c>
      <c r="E191" s="56" t="s">
        <v>422</v>
      </c>
      <c r="F191" s="56" t="s">
        <v>65</v>
      </c>
      <c r="G191" s="56" t="s">
        <v>859</v>
      </c>
      <c r="H191" s="56" t="s">
        <v>860</v>
      </c>
      <c r="I191" s="56">
        <v>13217.2</v>
      </c>
      <c r="J191" s="56" t="s">
        <v>1059</v>
      </c>
    </row>
    <row r="192" spans="2:10" ht="30">
      <c r="B192" s="69">
        <v>184</v>
      </c>
      <c r="C192" s="56" t="s">
        <v>46</v>
      </c>
      <c r="D192" s="56" t="s">
        <v>14</v>
      </c>
      <c r="E192" s="56" t="s">
        <v>422</v>
      </c>
      <c r="F192" s="56" t="s">
        <v>423</v>
      </c>
      <c r="G192" s="56" t="s">
        <v>861</v>
      </c>
      <c r="H192" s="56" t="s">
        <v>862</v>
      </c>
      <c r="I192" s="56">
        <v>118.33199999999999</v>
      </c>
      <c r="J192" s="56" t="s">
        <v>1060</v>
      </c>
    </row>
    <row r="193" spans="2:10" ht="30">
      <c r="B193" s="69">
        <v>185</v>
      </c>
      <c r="C193" s="56" t="s">
        <v>46</v>
      </c>
      <c r="D193" s="56" t="s">
        <v>14</v>
      </c>
      <c r="E193" s="56" t="s">
        <v>422</v>
      </c>
      <c r="F193" s="56" t="s">
        <v>424</v>
      </c>
      <c r="G193" s="56" t="s">
        <v>863</v>
      </c>
      <c r="H193" s="56" t="s">
        <v>864</v>
      </c>
      <c r="I193" s="56">
        <v>59.954000000000001</v>
      </c>
      <c r="J193" s="56" t="s">
        <v>1053</v>
      </c>
    </row>
    <row r="194" spans="2:10" ht="30">
      <c r="B194" s="69">
        <v>186</v>
      </c>
      <c r="C194" s="56" t="s">
        <v>46</v>
      </c>
      <c r="D194" s="56" t="s">
        <v>14</v>
      </c>
      <c r="E194" s="56" t="s">
        <v>166</v>
      </c>
      <c r="F194" s="56" t="s">
        <v>425</v>
      </c>
      <c r="G194" s="56" t="s">
        <v>865</v>
      </c>
      <c r="H194" s="56" t="s">
        <v>866</v>
      </c>
      <c r="I194" s="56">
        <v>394.44</v>
      </c>
      <c r="J194" s="56" t="s">
        <v>1061</v>
      </c>
    </row>
    <row r="195" spans="2:10" ht="30">
      <c r="B195" s="69">
        <v>187</v>
      </c>
      <c r="C195" s="56" t="s">
        <v>46</v>
      </c>
      <c r="D195" s="56" t="s">
        <v>14</v>
      </c>
      <c r="E195" s="56" t="s">
        <v>422</v>
      </c>
      <c r="F195" s="56" t="s">
        <v>426</v>
      </c>
      <c r="G195" s="56" t="s">
        <v>867</v>
      </c>
      <c r="H195" s="56" t="s">
        <v>868</v>
      </c>
      <c r="I195" s="56">
        <v>5937.36</v>
      </c>
      <c r="J195" s="56" t="s">
        <v>1062</v>
      </c>
    </row>
    <row r="196" spans="2:10" ht="30">
      <c r="B196" s="69">
        <v>188</v>
      </c>
      <c r="C196" s="56" t="s">
        <v>46</v>
      </c>
      <c r="D196" s="56" t="s">
        <v>14</v>
      </c>
      <c r="E196" s="56" t="s">
        <v>108</v>
      </c>
      <c r="F196" s="56" t="s">
        <v>427</v>
      </c>
      <c r="G196" s="56" t="s">
        <v>869</v>
      </c>
      <c r="H196" s="56" t="s">
        <v>870</v>
      </c>
      <c r="I196" s="56">
        <v>4243.3440000000001</v>
      </c>
      <c r="J196" s="56" t="s">
        <v>1063</v>
      </c>
    </row>
    <row r="197" spans="2:10" ht="30">
      <c r="B197" s="69">
        <v>189</v>
      </c>
      <c r="C197" s="56" t="s">
        <v>46</v>
      </c>
      <c r="D197" s="56" t="s">
        <v>14</v>
      </c>
      <c r="E197" s="56" t="s">
        <v>108</v>
      </c>
      <c r="F197" s="56" t="s">
        <v>428</v>
      </c>
      <c r="G197" s="56" t="s">
        <v>869</v>
      </c>
      <c r="H197" s="56" t="s">
        <v>871</v>
      </c>
      <c r="I197" s="56">
        <v>7149.7439999999997</v>
      </c>
      <c r="J197" s="56" t="s">
        <v>1063</v>
      </c>
    </row>
    <row r="198" spans="2:10" ht="30">
      <c r="B198" s="69">
        <v>190</v>
      </c>
      <c r="C198" s="56" t="s">
        <v>46</v>
      </c>
      <c r="D198" s="56" t="s">
        <v>14</v>
      </c>
      <c r="E198" s="56" t="s">
        <v>429</v>
      </c>
      <c r="F198" s="56" t="s">
        <v>430</v>
      </c>
      <c r="G198" s="56" t="s">
        <v>872</v>
      </c>
      <c r="H198" s="56" t="s">
        <v>873</v>
      </c>
      <c r="I198" s="56">
        <v>55.36</v>
      </c>
      <c r="J198" s="56"/>
    </row>
    <row r="199" spans="2:10" ht="30">
      <c r="B199" s="69">
        <v>191</v>
      </c>
      <c r="C199" s="56" t="s">
        <v>46</v>
      </c>
      <c r="D199" s="56" t="s">
        <v>14</v>
      </c>
      <c r="E199" s="56" t="s">
        <v>422</v>
      </c>
      <c r="F199" s="56" t="s">
        <v>426</v>
      </c>
      <c r="G199" s="56" t="s">
        <v>874</v>
      </c>
      <c r="H199" s="56" t="s">
        <v>875</v>
      </c>
      <c r="I199" s="56">
        <v>6629.36</v>
      </c>
      <c r="J199" s="56" t="s">
        <v>1065</v>
      </c>
    </row>
    <row r="200" spans="2:10" ht="30">
      <c r="B200" s="69">
        <v>192</v>
      </c>
      <c r="C200" s="56" t="s">
        <v>46</v>
      </c>
      <c r="D200" s="56" t="s">
        <v>14</v>
      </c>
      <c r="E200" s="56" t="s">
        <v>422</v>
      </c>
      <c r="F200" s="56" t="s">
        <v>431</v>
      </c>
      <c r="G200" s="56" t="s">
        <v>866</v>
      </c>
      <c r="H200" s="56" t="s">
        <v>876</v>
      </c>
      <c r="I200" s="56">
        <v>692</v>
      </c>
      <c r="J200" s="56"/>
    </row>
    <row r="201" spans="2:10" ht="30">
      <c r="B201" s="69">
        <v>193</v>
      </c>
      <c r="C201" s="56" t="s">
        <v>46</v>
      </c>
      <c r="D201" s="56" t="s">
        <v>14</v>
      </c>
      <c r="E201" s="56" t="s">
        <v>110</v>
      </c>
      <c r="F201" s="56" t="s">
        <v>432</v>
      </c>
      <c r="G201" s="56" t="s">
        <v>877</v>
      </c>
      <c r="H201" s="56" t="s">
        <v>878</v>
      </c>
      <c r="I201" s="56">
        <v>7207.18</v>
      </c>
      <c r="J201" s="56"/>
    </row>
    <row r="202" spans="2:10" ht="30">
      <c r="B202" s="69">
        <v>194</v>
      </c>
      <c r="C202" s="56" t="s">
        <v>46</v>
      </c>
      <c r="D202" s="56" t="s">
        <v>14</v>
      </c>
      <c r="E202" s="56" t="s">
        <v>422</v>
      </c>
      <c r="F202" s="56" t="s">
        <v>423</v>
      </c>
      <c r="G202" s="56" t="s">
        <v>879</v>
      </c>
      <c r="H202" s="56" t="s">
        <v>880</v>
      </c>
      <c r="I202" s="56">
        <v>100.58199999999999</v>
      </c>
      <c r="J202" s="56"/>
    </row>
    <row r="203" spans="2:10" ht="30">
      <c r="B203" s="69">
        <v>195</v>
      </c>
      <c r="C203" s="56" t="s">
        <v>46</v>
      </c>
      <c r="D203" s="56" t="s">
        <v>14</v>
      </c>
      <c r="E203" s="56" t="s">
        <v>165</v>
      </c>
      <c r="F203" s="56" t="s">
        <v>433</v>
      </c>
      <c r="G203" s="56" t="s">
        <v>881</v>
      </c>
      <c r="H203" s="56" t="s">
        <v>882</v>
      </c>
      <c r="I203" s="56">
        <v>98.61</v>
      </c>
      <c r="J203" s="56"/>
    </row>
    <row r="204" spans="2:10" ht="30">
      <c r="B204" s="69">
        <v>196</v>
      </c>
      <c r="C204" s="56" t="s">
        <v>46</v>
      </c>
      <c r="D204" s="56" t="s">
        <v>14</v>
      </c>
      <c r="E204" s="56" t="s">
        <v>165</v>
      </c>
      <c r="F204" s="56" t="s">
        <v>434</v>
      </c>
      <c r="G204" s="56" t="s">
        <v>881</v>
      </c>
      <c r="H204" s="56" t="s">
        <v>883</v>
      </c>
      <c r="I204" s="56">
        <v>10509.75</v>
      </c>
      <c r="J204" s="56"/>
    </row>
    <row r="205" spans="2:10" ht="30">
      <c r="B205" s="69">
        <v>197</v>
      </c>
      <c r="C205" s="56" t="s">
        <v>46</v>
      </c>
      <c r="D205" s="56" t="s">
        <v>14</v>
      </c>
      <c r="E205" s="56" t="s">
        <v>165</v>
      </c>
      <c r="F205" s="56" t="s">
        <v>433</v>
      </c>
      <c r="G205" s="56" t="s">
        <v>884</v>
      </c>
      <c r="H205" s="56" t="s">
        <v>885</v>
      </c>
      <c r="I205" s="56">
        <v>104.526</v>
      </c>
      <c r="J205" s="56"/>
    </row>
    <row r="206" spans="2:10" ht="30">
      <c r="B206" s="69">
        <v>198</v>
      </c>
      <c r="C206" s="56" t="s">
        <v>46</v>
      </c>
      <c r="D206" s="56" t="s">
        <v>14</v>
      </c>
      <c r="E206" s="56" t="s">
        <v>422</v>
      </c>
      <c r="F206" s="56" t="s">
        <v>435</v>
      </c>
      <c r="G206" s="56" t="s">
        <v>886</v>
      </c>
      <c r="H206" s="56" t="s">
        <v>887</v>
      </c>
      <c r="I206" s="56">
        <v>23.666</v>
      </c>
      <c r="J206" s="56"/>
    </row>
    <row r="207" spans="2:10" ht="30">
      <c r="B207" s="69">
        <v>199</v>
      </c>
      <c r="C207" s="56" t="s">
        <v>46</v>
      </c>
      <c r="D207" s="56" t="s">
        <v>14</v>
      </c>
      <c r="E207" s="56" t="s">
        <v>422</v>
      </c>
      <c r="F207" s="56" t="s">
        <v>436</v>
      </c>
      <c r="G207" s="56" t="s">
        <v>888</v>
      </c>
      <c r="H207" s="56" t="s">
        <v>889</v>
      </c>
      <c r="I207" s="56">
        <v>4553.3599999999997</v>
      </c>
      <c r="J207" s="75" t="s">
        <v>1066</v>
      </c>
    </row>
    <row r="208" spans="2:10" ht="30">
      <c r="B208" s="69">
        <v>200</v>
      </c>
      <c r="C208" s="56" t="s">
        <v>46</v>
      </c>
      <c r="D208" s="56" t="s">
        <v>14</v>
      </c>
      <c r="E208" s="56" t="s">
        <v>110</v>
      </c>
      <c r="F208" s="56" t="s">
        <v>437</v>
      </c>
      <c r="G208" s="56" t="s">
        <v>890</v>
      </c>
      <c r="H208" s="56" t="s">
        <v>891</v>
      </c>
      <c r="I208" s="56">
        <v>6747</v>
      </c>
      <c r="J208" s="75" t="s">
        <v>1066</v>
      </c>
    </row>
    <row r="209" spans="2:10" ht="30">
      <c r="B209" s="69">
        <v>201</v>
      </c>
      <c r="C209" s="56" t="s">
        <v>46</v>
      </c>
      <c r="D209" s="56" t="s">
        <v>14</v>
      </c>
      <c r="E209" s="56" t="s">
        <v>422</v>
      </c>
      <c r="F209" s="56" t="s">
        <v>438</v>
      </c>
      <c r="G209" s="56" t="s">
        <v>888</v>
      </c>
      <c r="H209" s="56" t="s">
        <v>892</v>
      </c>
      <c r="I209" s="56">
        <v>6747</v>
      </c>
      <c r="J209" s="56"/>
    </row>
    <row r="210" spans="2:10" ht="30">
      <c r="B210" s="69">
        <v>202</v>
      </c>
      <c r="C210" s="56" t="s">
        <v>46</v>
      </c>
      <c r="D210" s="56" t="s">
        <v>14</v>
      </c>
      <c r="E210" s="56" t="s">
        <v>422</v>
      </c>
      <c r="F210" s="56" t="s">
        <v>439</v>
      </c>
      <c r="G210" s="56" t="s">
        <v>893</v>
      </c>
      <c r="H210" s="56" t="s">
        <v>894</v>
      </c>
      <c r="I210" s="56">
        <v>55.220999999999997</v>
      </c>
      <c r="J210" s="56" t="s">
        <v>1053</v>
      </c>
    </row>
    <row r="211" spans="2:10" ht="30">
      <c r="B211" s="69">
        <v>203</v>
      </c>
      <c r="C211" s="56" t="s">
        <v>46</v>
      </c>
      <c r="D211" s="56" t="s">
        <v>14</v>
      </c>
      <c r="E211" s="56" t="s">
        <v>422</v>
      </c>
      <c r="F211" s="56" t="s">
        <v>440</v>
      </c>
      <c r="G211" s="56" t="s">
        <v>895</v>
      </c>
      <c r="H211" s="56" t="s">
        <v>896</v>
      </c>
      <c r="I211" s="56">
        <v>138.054</v>
      </c>
      <c r="J211" s="56" t="s">
        <v>1068</v>
      </c>
    </row>
    <row r="212" spans="2:10" ht="30">
      <c r="B212" s="69">
        <v>204</v>
      </c>
      <c r="C212" s="56" t="s">
        <v>46</v>
      </c>
      <c r="D212" s="56" t="s">
        <v>14</v>
      </c>
      <c r="E212" s="56" t="s">
        <v>422</v>
      </c>
      <c r="F212" s="56" t="s">
        <v>441</v>
      </c>
      <c r="G212" s="56" t="s">
        <v>897</v>
      </c>
      <c r="H212" s="56" t="s">
        <v>898</v>
      </c>
      <c r="I212" s="56">
        <v>17300</v>
      </c>
      <c r="J212" s="56" t="s">
        <v>1069</v>
      </c>
    </row>
    <row r="213" spans="2:10" ht="30">
      <c r="B213" s="69">
        <v>205</v>
      </c>
      <c r="C213" s="56" t="s">
        <v>46</v>
      </c>
      <c r="D213" s="56" t="s">
        <v>14</v>
      </c>
      <c r="E213" s="56" t="s">
        <v>106</v>
      </c>
      <c r="F213" s="56" t="s">
        <v>442</v>
      </c>
      <c r="G213" s="56" t="s">
        <v>899</v>
      </c>
      <c r="H213" s="56" t="s">
        <v>900</v>
      </c>
      <c r="I213" s="56">
        <v>7081.2359999999999</v>
      </c>
      <c r="J213" s="56" t="s">
        <v>1070</v>
      </c>
    </row>
    <row r="214" spans="2:10" ht="30">
      <c r="B214" s="69">
        <v>206</v>
      </c>
      <c r="C214" s="56" t="s">
        <v>46</v>
      </c>
      <c r="D214" s="56" t="s">
        <v>14</v>
      </c>
      <c r="E214" s="56" t="s">
        <v>106</v>
      </c>
      <c r="F214" s="56" t="s">
        <v>443</v>
      </c>
      <c r="G214" s="56" t="s">
        <v>899</v>
      </c>
      <c r="H214" s="56" t="s">
        <v>901</v>
      </c>
      <c r="I214" s="56">
        <v>2076</v>
      </c>
      <c r="J214" s="56" t="s">
        <v>1070</v>
      </c>
    </row>
    <row r="215" spans="2:10" ht="30">
      <c r="B215" s="69">
        <v>207</v>
      </c>
      <c r="C215" s="56" t="s">
        <v>46</v>
      </c>
      <c r="D215" s="56" t="s">
        <v>14</v>
      </c>
      <c r="E215" s="56" t="s">
        <v>165</v>
      </c>
      <c r="F215" s="56" t="s">
        <v>444</v>
      </c>
      <c r="G215" s="56" t="s">
        <v>900</v>
      </c>
      <c r="H215" s="56" t="s">
        <v>902</v>
      </c>
      <c r="I215" s="56">
        <v>150.51</v>
      </c>
      <c r="J215" s="56" t="s">
        <v>1072</v>
      </c>
    </row>
    <row r="216" spans="2:10" ht="30">
      <c r="B216" s="69">
        <v>208</v>
      </c>
      <c r="C216" s="56" t="s">
        <v>46</v>
      </c>
      <c r="D216" s="56" t="s">
        <v>14</v>
      </c>
      <c r="E216" s="56" t="s">
        <v>422</v>
      </c>
      <c r="F216" s="56" t="s">
        <v>445</v>
      </c>
      <c r="G216" s="56" t="s">
        <v>903</v>
      </c>
      <c r="H216" s="56" t="s">
        <v>904</v>
      </c>
      <c r="I216" s="56">
        <v>10435.36</v>
      </c>
      <c r="J216" s="56" t="s">
        <v>1073</v>
      </c>
    </row>
    <row r="217" spans="2:10" ht="30">
      <c r="B217" s="69">
        <v>209</v>
      </c>
      <c r="C217" s="56" t="s">
        <v>46</v>
      </c>
      <c r="D217" s="56" t="s">
        <v>14</v>
      </c>
      <c r="E217" s="56" t="s">
        <v>422</v>
      </c>
      <c r="F217" s="56" t="s">
        <v>446</v>
      </c>
      <c r="G217" s="56" t="s">
        <v>905</v>
      </c>
      <c r="H217" s="56" t="s">
        <v>906</v>
      </c>
      <c r="I217" s="56">
        <v>1603.018</v>
      </c>
      <c r="J217" s="56" t="s">
        <v>1074</v>
      </c>
    </row>
    <row r="218" spans="2:10" ht="30">
      <c r="B218" s="69">
        <v>210</v>
      </c>
      <c r="C218" s="56" t="s">
        <v>46</v>
      </c>
      <c r="D218" s="56" t="s">
        <v>14</v>
      </c>
      <c r="E218" s="56" t="s">
        <v>422</v>
      </c>
      <c r="F218" s="56" t="s">
        <v>447</v>
      </c>
      <c r="G218" s="56" t="s">
        <v>905</v>
      </c>
      <c r="H218" s="56" t="s">
        <v>907</v>
      </c>
      <c r="I218" s="56">
        <v>13089.18</v>
      </c>
      <c r="J218" s="56" t="s">
        <v>1074</v>
      </c>
    </row>
    <row r="219" spans="2:10" ht="30">
      <c r="B219" s="69">
        <v>211</v>
      </c>
      <c r="C219" s="56" t="s">
        <v>46</v>
      </c>
      <c r="D219" s="56" t="s">
        <v>14</v>
      </c>
      <c r="E219" s="56" t="s">
        <v>122</v>
      </c>
      <c r="F219" s="56" t="s">
        <v>448</v>
      </c>
      <c r="G219" s="56" t="s">
        <v>908</v>
      </c>
      <c r="H219" s="56" t="s">
        <v>909</v>
      </c>
      <c r="I219" s="56">
        <v>13494</v>
      </c>
      <c r="J219" s="56"/>
    </row>
    <row r="220" spans="2:10" ht="30">
      <c r="B220" s="69">
        <v>212</v>
      </c>
      <c r="C220" s="56" t="s">
        <v>46</v>
      </c>
      <c r="D220" s="56" t="s">
        <v>14</v>
      </c>
      <c r="E220" s="56" t="s">
        <v>387</v>
      </c>
      <c r="F220" s="56" t="s">
        <v>449</v>
      </c>
      <c r="G220" s="56" t="s">
        <v>910</v>
      </c>
      <c r="H220" s="56" t="s">
        <v>911</v>
      </c>
      <c r="I220" s="56">
        <v>76.915800000000004</v>
      </c>
      <c r="J220" s="56"/>
    </row>
    <row r="221" spans="2:10" ht="30">
      <c r="B221" s="69">
        <v>213</v>
      </c>
      <c r="C221" s="56" t="s">
        <v>46</v>
      </c>
      <c r="D221" s="56" t="s">
        <v>14</v>
      </c>
      <c r="E221" s="56" t="s">
        <v>110</v>
      </c>
      <c r="F221" s="56" t="s">
        <v>450</v>
      </c>
      <c r="G221" s="56" t="s">
        <v>912</v>
      </c>
      <c r="H221" s="56" t="s">
        <v>913</v>
      </c>
      <c r="I221" s="56">
        <v>7715.8</v>
      </c>
      <c r="J221" s="56"/>
    </row>
    <row r="222" spans="2:10" ht="30">
      <c r="B222" s="69">
        <v>214</v>
      </c>
      <c r="C222" s="56" t="s">
        <v>46</v>
      </c>
      <c r="D222" s="56" t="s">
        <v>14</v>
      </c>
      <c r="E222" s="56" t="s">
        <v>422</v>
      </c>
      <c r="F222" s="56" t="s">
        <v>451</v>
      </c>
      <c r="G222" s="56" t="s">
        <v>914</v>
      </c>
      <c r="H222" s="56" t="s">
        <v>915</v>
      </c>
      <c r="I222" s="56">
        <v>1055.3</v>
      </c>
      <c r="J222" s="56"/>
    </row>
    <row r="223" spans="2:10" ht="30">
      <c r="B223" s="69">
        <v>215</v>
      </c>
      <c r="C223" s="56" t="s">
        <v>46</v>
      </c>
      <c r="D223" s="56" t="s">
        <v>14</v>
      </c>
      <c r="E223" s="56" t="s">
        <v>422</v>
      </c>
      <c r="F223" s="56" t="s">
        <v>452</v>
      </c>
      <c r="G223" s="56" t="s">
        <v>916</v>
      </c>
      <c r="H223" s="56" t="s">
        <v>917</v>
      </c>
      <c r="I223" s="56">
        <v>628.33600000000001</v>
      </c>
      <c r="J223" s="56"/>
    </row>
    <row r="224" spans="2:10" ht="30">
      <c r="B224" s="69">
        <v>216</v>
      </c>
      <c r="C224" s="56" t="s">
        <v>46</v>
      </c>
      <c r="D224" s="56" t="s">
        <v>14</v>
      </c>
      <c r="E224" s="56" t="s">
        <v>110</v>
      </c>
      <c r="F224" s="56" t="s">
        <v>437</v>
      </c>
      <c r="G224" s="56" t="s">
        <v>916</v>
      </c>
      <c r="H224" s="56" t="s">
        <v>917</v>
      </c>
      <c r="I224" s="56">
        <v>6283.36</v>
      </c>
      <c r="J224" s="56"/>
    </row>
    <row r="225" spans="2:10" ht="30">
      <c r="B225" s="69">
        <v>217</v>
      </c>
      <c r="C225" s="56" t="s">
        <v>46</v>
      </c>
      <c r="D225" s="56" t="s">
        <v>14</v>
      </c>
      <c r="E225" s="56" t="s">
        <v>165</v>
      </c>
      <c r="F225" s="56" t="s">
        <v>444</v>
      </c>
      <c r="G225" s="56" t="s">
        <v>918</v>
      </c>
      <c r="H225" s="56" t="s">
        <v>919</v>
      </c>
      <c r="I225" s="56">
        <v>178.536</v>
      </c>
      <c r="J225" s="56" t="s">
        <v>1071</v>
      </c>
    </row>
    <row r="226" spans="2:10" ht="30">
      <c r="B226" s="69">
        <v>218</v>
      </c>
      <c r="C226" s="56" t="s">
        <v>46</v>
      </c>
      <c r="D226" s="56" t="s">
        <v>14</v>
      </c>
      <c r="E226" s="56" t="s">
        <v>110</v>
      </c>
      <c r="F226" s="56" t="s">
        <v>453</v>
      </c>
      <c r="G226" s="56" t="s">
        <v>920</v>
      </c>
      <c r="H226" s="56" t="s">
        <v>920</v>
      </c>
      <c r="I226" s="56">
        <v>0</v>
      </c>
      <c r="J226" s="56"/>
    </row>
    <row r="227" spans="2:10" ht="30">
      <c r="B227" s="69">
        <v>219</v>
      </c>
      <c r="C227" s="56" t="s">
        <v>46</v>
      </c>
      <c r="D227" s="56" t="s">
        <v>14</v>
      </c>
      <c r="E227" s="56" t="s">
        <v>422</v>
      </c>
      <c r="F227" s="56" t="s">
        <v>454</v>
      </c>
      <c r="G227" s="56" t="s">
        <v>921</v>
      </c>
      <c r="H227" s="56" t="s">
        <v>922</v>
      </c>
      <c r="I227" s="56">
        <v>519</v>
      </c>
      <c r="J227" s="56"/>
    </row>
    <row r="228" spans="2:10" ht="30">
      <c r="B228" s="69">
        <v>220</v>
      </c>
      <c r="C228" s="56" t="s">
        <v>46</v>
      </c>
      <c r="D228" s="56" t="s">
        <v>14</v>
      </c>
      <c r="E228" s="56" t="s">
        <v>455</v>
      </c>
      <c r="F228" s="56" t="s">
        <v>456</v>
      </c>
      <c r="G228" s="56" t="s">
        <v>923</v>
      </c>
      <c r="H228" s="56" t="s">
        <v>924</v>
      </c>
      <c r="I228" s="56">
        <v>30967</v>
      </c>
      <c r="J228" s="56"/>
    </row>
    <row r="229" spans="2:10" ht="30">
      <c r="B229" s="69">
        <v>221</v>
      </c>
      <c r="C229" s="56" t="s">
        <v>46</v>
      </c>
      <c r="D229" s="56" t="s">
        <v>14</v>
      </c>
      <c r="E229" s="56" t="s">
        <v>122</v>
      </c>
      <c r="F229" s="56" t="s">
        <v>457</v>
      </c>
      <c r="G229" s="56" t="s">
        <v>925</v>
      </c>
      <c r="H229" s="56" t="s">
        <v>926</v>
      </c>
      <c r="I229" s="56">
        <v>34.158000000000001</v>
      </c>
      <c r="J229" s="56"/>
    </row>
    <row r="230" spans="2:10" ht="30">
      <c r="B230" s="69">
        <v>222</v>
      </c>
      <c r="C230" s="56" t="s">
        <v>46</v>
      </c>
      <c r="D230" s="56" t="s">
        <v>14</v>
      </c>
      <c r="E230" s="56" t="s">
        <v>422</v>
      </c>
      <c r="F230" s="56" t="s">
        <v>458</v>
      </c>
      <c r="G230" s="56" t="s">
        <v>927</v>
      </c>
      <c r="H230" s="56" t="s">
        <v>928</v>
      </c>
      <c r="I230" s="56">
        <v>92.692999999999998</v>
      </c>
      <c r="J230" s="56"/>
    </row>
    <row r="231" spans="2:10" ht="30">
      <c r="B231" s="69">
        <v>223</v>
      </c>
      <c r="C231" s="56" t="s">
        <v>46</v>
      </c>
      <c r="D231" s="56" t="s">
        <v>14</v>
      </c>
      <c r="E231" s="56" t="s">
        <v>110</v>
      </c>
      <c r="F231" s="56" t="s">
        <v>459</v>
      </c>
      <c r="G231" s="56" t="s">
        <v>929</v>
      </c>
      <c r="H231" s="56" t="s">
        <v>930</v>
      </c>
      <c r="I231" s="56">
        <v>598.58000000000004</v>
      </c>
      <c r="J231" s="56"/>
    </row>
    <row r="232" spans="2:10" ht="30">
      <c r="B232" s="69">
        <v>224</v>
      </c>
      <c r="C232" s="56" t="s">
        <v>46</v>
      </c>
      <c r="D232" s="56" t="s">
        <v>14</v>
      </c>
      <c r="E232" s="56" t="s">
        <v>460</v>
      </c>
      <c r="F232" s="56" t="s">
        <v>461</v>
      </c>
      <c r="G232" s="56" t="s">
        <v>931</v>
      </c>
      <c r="H232" s="56" t="s">
        <v>932</v>
      </c>
      <c r="I232" s="56">
        <v>853.23599999999999</v>
      </c>
      <c r="J232" s="56"/>
    </row>
    <row r="233" spans="2:10" ht="30">
      <c r="B233" s="69">
        <v>225</v>
      </c>
      <c r="C233" s="56" t="s">
        <v>46</v>
      </c>
      <c r="D233" s="56" t="s">
        <v>14</v>
      </c>
      <c r="E233" s="56" t="s">
        <v>462</v>
      </c>
      <c r="F233" s="56" t="s">
        <v>93</v>
      </c>
      <c r="G233" s="56" t="s">
        <v>933</v>
      </c>
      <c r="H233" s="56" t="s">
        <v>934</v>
      </c>
      <c r="I233" s="56">
        <v>11245</v>
      </c>
      <c r="J233" s="56"/>
    </row>
    <row r="234" spans="2:10" ht="30">
      <c r="B234" s="69">
        <v>226</v>
      </c>
      <c r="C234" s="56" t="s">
        <v>46</v>
      </c>
      <c r="D234" s="56" t="s">
        <v>14</v>
      </c>
      <c r="E234" s="56" t="s">
        <v>463</v>
      </c>
      <c r="F234" s="56" t="s">
        <v>464</v>
      </c>
      <c r="G234" s="56" t="s">
        <v>935</v>
      </c>
      <c r="H234" s="56" t="s">
        <v>936</v>
      </c>
      <c r="I234" s="56">
        <v>1730</v>
      </c>
      <c r="J234" s="56"/>
    </row>
    <row r="235" spans="2:10" ht="30">
      <c r="B235" s="69">
        <v>227</v>
      </c>
      <c r="C235" s="56" t="s">
        <v>46</v>
      </c>
      <c r="D235" s="56" t="s">
        <v>14</v>
      </c>
      <c r="E235" s="56" t="s">
        <v>387</v>
      </c>
      <c r="F235" s="56" t="s">
        <v>465</v>
      </c>
      <c r="G235" s="56" t="s">
        <v>937</v>
      </c>
      <c r="H235" s="56" t="s">
        <v>938</v>
      </c>
      <c r="I235" s="56">
        <v>1873.9359999999999</v>
      </c>
      <c r="J235" s="56"/>
    </row>
    <row r="236" spans="2:10" ht="30">
      <c r="B236" s="69">
        <v>228</v>
      </c>
      <c r="C236" s="56" t="s">
        <v>46</v>
      </c>
      <c r="D236" s="56" t="s">
        <v>14</v>
      </c>
      <c r="E236" s="56" t="s">
        <v>422</v>
      </c>
      <c r="F236" s="56" t="s">
        <v>466</v>
      </c>
      <c r="G236" s="56" t="s">
        <v>939</v>
      </c>
      <c r="H236" s="56" t="s">
        <v>940</v>
      </c>
      <c r="I236" s="56">
        <v>9515</v>
      </c>
      <c r="J236" s="56" t="s">
        <v>1067</v>
      </c>
    </row>
    <row r="237" spans="2:10" ht="30">
      <c r="B237" s="69">
        <v>229</v>
      </c>
      <c r="C237" s="56" t="s">
        <v>46</v>
      </c>
      <c r="D237" s="56" t="s">
        <v>14</v>
      </c>
      <c r="E237" s="56" t="s">
        <v>467</v>
      </c>
      <c r="F237" s="56" t="s">
        <v>468</v>
      </c>
      <c r="G237" s="56" t="s">
        <v>941</v>
      </c>
      <c r="H237" s="56" t="s">
        <v>942</v>
      </c>
      <c r="I237" s="56">
        <v>90.05</v>
      </c>
      <c r="J237" s="56"/>
    </row>
    <row r="238" spans="2:10" ht="30">
      <c r="B238" s="69">
        <v>230</v>
      </c>
      <c r="C238" s="56" t="s">
        <v>46</v>
      </c>
      <c r="D238" s="56" t="s">
        <v>14</v>
      </c>
      <c r="E238" s="56" t="s">
        <v>462</v>
      </c>
      <c r="F238" s="56" t="s">
        <v>93</v>
      </c>
      <c r="G238" s="56" t="s">
        <v>943</v>
      </c>
      <c r="H238" s="56" t="s">
        <v>944</v>
      </c>
      <c r="I238" s="56">
        <v>12051.18</v>
      </c>
      <c r="J238" s="56"/>
    </row>
    <row r="239" spans="2:10" ht="30">
      <c r="B239" s="69">
        <v>231</v>
      </c>
      <c r="C239" s="56" t="s">
        <v>46</v>
      </c>
      <c r="D239" s="56" t="s">
        <v>14</v>
      </c>
      <c r="E239" s="56" t="s">
        <v>110</v>
      </c>
      <c r="F239" s="56" t="s">
        <v>469</v>
      </c>
      <c r="G239" s="56" t="s">
        <v>945</v>
      </c>
      <c r="H239" s="56" t="s">
        <v>946</v>
      </c>
      <c r="I239" s="56">
        <v>4266.18</v>
      </c>
      <c r="J239" s="56" t="s">
        <v>1064</v>
      </c>
    </row>
    <row r="240" spans="2:10" ht="30">
      <c r="B240" s="69">
        <v>232</v>
      </c>
      <c r="C240" s="56" t="s">
        <v>46</v>
      </c>
      <c r="D240" s="56" t="s">
        <v>14</v>
      </c>
      <c r="E240" s="56" t="s">
        <v>122</v>
      </c>
      <c r="F240" s="56" t="s">
        <v>470</v>
      </c>
      <c r="G240" s="56" t="s">
        <v>947</v>
      </c>
      <c r="H240" s="56" t="s">
        <v>948</v>
      </c>
      <c r="I240" s="56">
        <v>8186.36</v>
      </c>
      <c r="J240" s="56"/>
    </row>
    <row r="241" spans="2:10" ht="30">
      <c r="B241" s="69">
        <v>233</v>
      </c>
      <c r="C241" s="56" t="s">
        <v>46</v>
      </c>
      <c r="D241" s="56" t="s">
        <v>14</v>
      </c>
      <c r="E241" s="56" t="s">
        <v>422</v>
      </c>
      <c r="F241" s="56" t="s">
        <v>471</v>
      </c>
      <c r="G241" s="56" t="s">
        <v>949</v>
      </c>
      <c r="H241" s="56" t="s">
        <v>950</v>
      </c>
      <c r="I241" s="56">
        <v>36.287999999999997</v>
      </c>
      <c r="J241" s="56"/>
    </row>
    <row r="242" spans="2:10" ht="30">
      <c r="B242" s="69">
        <v>234</v>
      </c>
      <c r="C242" s="56" t="s">
        <v>46</v>
      </c>
      <c r="D242" s="56" t="s">
        <v>14</v>
      </c>
      <c r="E242" s="56" t="s">
        <v>106</v>
      </c>
      <c r="F242" s="56" t="s">
        <v>472</v>
      </c>
      <c r="G242" s="56" t="s">
        <v>951</v>
      </c>
      <c r="H242" s="56" t="s">
        <v>952</v>
      </c>
      <c r="I242" s="56">
        <v>664.32</v>
      </c>
      <c r="J242" s="56"/>
    </row>
    <row r="243" spans="2:10" ht="30">
      <c r="B243" s="69">
        <v>235</v>
      </c>
      <c r="C243" s="56" t="s">
        <v>46</v>
      </c>
      <c r="D243" s="56" t="s">
        <v>14</v>
      </c>
      <c r="E243" s="56" t="s">
        <v>106</v>
      </c>
      <c r="F243" s="56" t="s">
        <v>473</v>
      </c>
      <c r="G243" s="56" t="s">
        <v>953</v>
      </c>
      <c r="H243" s="56" t="s">
        <v>954</v>
      </c>
      <c r="I243" s="56">
        <v>242.2</v>
      </c>
      <c r="J243" s="56" t="s">
        <v>1075</v>
      </c>
    </row>
    <row r="244" spans="2:10" ht="30">
      <c r="B244" s="69">
        <v>236</v>
      </c>
      <c r="C244" s="56" t="s">
        <v>46</v>
      </c>
      <c r="D244" s="56" t="s">
        <v>14</v>
      </c>
      <c r="E244" s="56" t="s">
        <v>455</v>
      </c>
      <c r="F244" s="56" t="s">
        <v>456</v>
      </c>
      <c r="G244" s="56" t="s">
        <v>955</v>
      </c>
      <c r="H244" s="56" t="s">
        <v>956</v>
      </c>
      <c r="I244" s="56">
        <v>18393.36</v>
      </c>
      <c r="J244" s="56" t="s">
        <v>1076</v>
      </c>
    </row>
    <row r="245" spans="2:10" ht="30">
      <c r="B245" s="69">
        <v>237</v>
      </c>
      <c r="C245" s="56" t="s">
        <v>46</v>
      </c>
      <c r="D245" s="56" t="s">
        <v>14</v>
      </c>
      <c r="E245" s="56" t="s">
        <v>122</v>
      </c>
      <c r="F245" s="56" t="s">
        <v>474</v>
      </c>
      <c r="G245" s="56" t="s">
        <v>957</v>
      </c>
      <c r="H245" s="56" t="s">
        <v>958</v>
      </c>
      <c r="I245" s="56">
        <v>66.265000000000001</v>
      </c>
      <c r="J245" s="56" t="s">
        <v>1077</v>
      </c>
    </row>
    <row r="246" spans="2:10" ht="30">
      <c r="B246" s="69">
        <v>238</v>
      </c>
      <c r="C246" s="56" t="s">
        <v>46</v>
      </c>
      <c r="D246" s="56" t="s">
        <v>14</v>
      </c>
      <c r="E246" s="56" t="s">
        <v>422</v>
      </c>
      <c r="F246" s="56" t="s">
        <v>381</v>
      </c>
      <c r="G246" s="56" t="s">
        <v>959</v>
      </c>
      <c r="H246" s="56" t="s">
        <v>960</v>
      </c>
      <c r="I246" s="56">
        <v>7612</v>
      </c>
      <c r="J246" s="56" t="s">
        <v>1078</v>
      </c>
    </row>
    <row r="247" spans="2:10" ht="30">
      <c r="B247" s="69">
        <v>239</v>
      </c>
      <c r="C247" s="56" t="s">
        <v>46</v>
      </c>
      <c r="D247" s="56" t="s">
        <v>14</v>
      </c>
      <c r="E247" s="56" t="s">
        <v>387</v>
      </c>
      <c r="F247" s="56" t="s">
        <v>475</v>
      </c>
      <c r="G247" s="56" t="s">
        <v>961</v>
      </c>
      <c r="H247" s="56" t="s">
        <v>962</v>
      </c>
      <c r="I247" s="56">
        <v>42.716999999999999</v>
      </c>
      <c r="J247" s="56" t="s">
        <v>1080</v>
      </c>
    </row>
    <row r="248" spans="2:10" ht="30">
      <c r="B248" s="69">
        <v>240</v>
      </c>
      <c r="C248" s="56" t="s">
        <v>46</v>
      </c>
      <c r="D248" s="56" t="s">
        <v>14</v>
      </c>
      <c r="E248" s="56" t="s">
        <v>422</v>
      </c>
      <c r="F248" s="56" t="s">
        <v>476</v>
      </c>
      <c r="G248" s="56" t="s">
        <v>963</v>
      </c>
      <c r="H248" s="56" t="s">
        <v>964</v>
      </c>
      <c r="I248" s="56">
        <v>98.61</v>
      </c>
      <c r="J248" s="56" t="s">
        <v>1079</v>
      </c>
    </row>
    <row r="249" spans="2:10" ht="30">
      <c r="B249" s="69">
        <v>241</v>
      </c>
      <c r="C249" s="56" t="s">
        <v>46</v>
      </c>
      <c r="D249" s="56" t="s">
        <v>14</v>
      </c>
      <c r="E249" s="56" t="s">
        <v>422</v>
      </c>
      <c r="F249" s="56" t="s">
        <v>477</v>
      </c>
      <c r="G249" s="56" t="s">
        <v>965</v>
      </c>
      <c r="H249" s="56" t="s">
        <v>966</v>
      </c>
      <c r="I249" s="56">
        <v>8.5190000000000001</v>
      </c>
      <c r="J249" s="56" t="s">
        <v>1079</v>
      </c>
    </row>
    <row r="250" spans="2:10" ht="30">
      <c r="B250" s="69">
        <v>242</v>
      </c>
      <c r="C250" s="56" t="s">
        <v>46</v>
      </c>
      <c r="D250" s="56" t="s">
        <v>14</v>
      </c>
      <c r="E250" s="56" t="s">
        <v>478</v>
      </c>
      <c r="F250" s="56" t="s">
        <v>479</v>
      </c>
      <c r="G250" s="56" t="s">
        <v>967</v>
      </c>
      <c r="H250" s="109" t="s">
        <v>1082</v>
      </c>
      <c r="I250" s="56">
        <v>2260</v>
      </c>
      <c r="J250" s="56" t="s">
        <v>1081</v>
      </c>
    </row>
    <row r="251" spans="2:10" ht="45">
      <c r="B251" s="69">
        <v>243</v>
      </c>
      <c r="C251" s="56" t="s">
        <v>480</v>
      </c>
      <c r="D251" s="56" t="s">
        <v>14</v>
      </c>
      <c r="E251" s="56" t="s">
        <v>481</v>
      </c>
      <c r="F251" s="56" t="s">
        <v>482</v>
      </c>
      <c r="G251" s="56" t="s">
        <v>970</v>
      </c>
      <c r="H251" s="56" t="s">
        <v>1001</v>
      </c>
      <c r="I251" s="56">
        <v>601</v>
      </c>
      <c r="J251" s="56"/>
    </row>
    <row r="252" spans="2:10" ht="45">
      <c r="B252" s="69">
        <v>244</v>
      </c>
      <c r="C252" s="56" t="s">
        <v>480</v>
      </c>
      <c r="D252" s="56" t="s">
        <v>14</v>
      </c>
      <c r="E252" s="56" t="s">
        <v>481</v>
      </c>
      <c r="F252" s="56" t="s">
        <v>483</v>
      </c>
      <c r="G252" s="56" t="s">
        <v>969</v>
      </c>
      <c r="H252" s="56" t="s">
        <v>1002</v>
      </c>
      <c r="I252" s="56">
        <v>1123</v>
      </c>
      <c r="J252" s="56"/>
    </row>
    <row r="253" spans="2:10" ht="45">
      <c r="B253" s="69">
        <v>245</v>
      </c>
      <c r="C253" s="56" t="s">
        <v>480</v>
      </c>
      <c r="D253" s="56" t="s">
        <v>14</v>
      </c>
      <c r="E253" s="56" t="s">
        <v>481</v>
      </c>
      <c r="F253" s="56" t="s">
        <v>484</v>
      </c>
      <c r="G253" s="56" t="s">
        <v>968</v>
      </c>
      <c r="H253" s="56" t="s">
        <v>994</v>
      </c>
      <c r="I253" s="56">
        <v>980</v>
      </c>
      <c r="J253" s="56"/>
    </row>
    <row r="254" spans="2:10" ht="45">
      <c r="B254" s="69">
        <v>246</v>
      </c>
      <c r="C254" s="56" t="s">
        <v>480</v>
      </c>
      <c r="D254" s="56" t="s">
        <v>14</v>
      </c>
      <c r="E254" s="56" t="s">
        <v>481</v>
      </c>
      <c r="F254" s="56" t="s">
        <v>485</v>
      </c>
      <c r="G254" s="56" t="s">
        <v>971</v>
      </c>
      <c r="H254" s="56" t="s">
        <v>1000</v>
      </c>
      <c r="I254" s="56">
        <v>1262</v>
      </c>
      <c r="J254" s="56"/>
    </row>
    <row r="255" spans="2:10" ht="45">
      <c r="B255" s="69">
        <v>247</v>
      </c>
      <c r="C255" s="56" t="s">
        <v>480</v>
      </c>
      <c r="D255" s="56" t="s">
        <v>14</v>
      </c>
      <c r="E255" s="56" t="s">
        <v>481</v>
      </c>
      <c r="F255" s="56" t="s">
        <v>486</v>
      </c>
      <c r="G255" s="56" t="s">
        <v>972</v>
      </c>
      <c r="H255" s="56" t="s">
        <v>999</v>
      </c>
      <c r="I255" s="56">
        <v>2381</v>
      </c>
      <c r="J255" s="56"/>
    </row>
    <row r="256" spans="2:10" ht="45">
      <c r="B256" s="69">
        <v>248</v>
      </c>
      <c r="C256" s="56" t="s">
        <v>480</v>
      </c>
      <c r="D256" s="56" t="s">
        <v>14</v>
      </c>
      <c r="E256" s="56" t="s">
        <v>481</v>
      </c>
      <c r="F256" s="56" t="s">
        <v>487</v>
      </c>
      <c r="G256" s="56" t="s">
        <v>973</v>
      </c>
      <c r="H256" s="56" t="s">
        <v>998</v>
      </c>
      <c r="I256" s="56">
        <v>0</v>
      </c>
      <c r="J256" s="56"/>
    </row>
    <row r="257" spans="2:10" ht="45">
      <c r="B257" s="69">
        <v>249</v>
      </c>
      <c r="C257" s="56" t="s">
        <v>480</v>
      </c>
      <c r="D257" s="56" t="s">
        <v>14</v>
      </c>
      <c r="E257" s="56" t="s">
        <v>481</v>
      </c>
      <c r="F257" s="56" t="s">
        <v>488</v>
      </c>
      <c r="G257" s="56" t="s">
        <v>974</v>
      </c>
      <c r="H257" s="56" t="s">
        <v>997</v>
      </c>
      <c r="I257" s="56">
        <v>0</v>
      </c>
      <c r="J257" s="56"/>
    </row>
    <row r="258" spans="2:10" ht="45">
      <c r="B258" s="69">
        <v>250</v>
      </c>
      <c r="C258" s="56" t="s">
        <v>480</v>
      </c>
      <c r="D258" s="56" t="s">
        <v>14</v>
      </c>
      <c r="E258" s="56" t="s">
        <v>481</v>
      </c>
      <c r="F258" s="56" t="s">
        <v>489</v>
      </c>
      <c r="G258" s="56" t="s">
        <v>975</v>
      </c>
      <c r="H258" s="56" t="s">
        <v>996</v>
      </c>
      <c r="I258" s="56">
        <v>0</v>
      </c>
      <c r="J258" s="56"/>
    </row>
    <row r="259" spans="2:10" ht="45">
      <c r="B259" s="69">
        <v>251</v>
      </c>
      <c r="C259" s="56" t="s">
        <v>480</v>
      </c>
      <c r="D259" s="56" t="s">
        <v>14</v>
      </c>
      <c r="E259" s="56" t="s">
        <v>481</v>
      </c>
      <c r="F259" s="56" t="s">
        <v>490</v>
      </c>
      <c r="G259" s="56" t="s">
        <v>976</v>
      </c>
      <c r="H259" s="56" t="s">
        <v>995</v>
      </c>
      <c r="I259" s="56" t="s">
        <v>491</v>
      </c>
      <c r="J259" s="56"/>
    </row>
    <row r="260" spans="2:10" ht="45">
      <c r="B260" s="69">
        <v>252</v>
      </c>
      <c r="C260" s="56" t="s">
        <v>480</v>
      </c>
      <c r="D260" s="56" t="s">
        <v>14</v>
      </c>
      <c r="E260" s="56" t="s">
        <v>481</v>
      </c>
      <c r="F260" s="56" t="s">
        <v>492</v>
      </c>
      <c r="G260" s="56" t="s">
        <v>977</v>
      </c>
      <c r="H260" s="56" t="s">
        <v>1006</v>
      </c>
      <c r="I260" s="56">
        <v>546</v>
      </c>
      <c r="J260" s="56"/>
    </row>
    <row r="261" spans="2:10" ht="45">
      <c r="B261" s="69">
        <v>253</v>
      </c>
      <c r="C261" s="56" t="s">
        <v>480</v>
      </c>
      <c r="D261" s="56" t="s">
        <v>14</v>
      </c>
      <c r="E261" s="56" t="s">
        <v>481</v>
      </c>
      <c r="F261" s="56" t="s">
        <v>493</v>
      </c>
      <c r="G261" s="56" t="s">
        <v>978</v>
      </c>
      <c r="H261" s="56" t="s">
        <v>1005</v>
      </c>
      <c r="I261" s="56">
        <v>176</v>
      </c>
      <c r="J261" s="56"/>
    </row>
    <row r="262" spans="2:10" ht="45">
      <c r="B262" s="69">
        <v>254</v>
      </c>
      <c r="C262" s="56" t="s">
        <v>480</v>
      </c>
      <c r="D262" s="56" t="s">
        <v>14</v>
      </c>
      <c r="E262" s="56" t="s">
        <v>481</v>
      </c>
      <c r="F262" s="56" t="s">
        <v>494</v>
      </c>
      <c r="G262" s="56" t="s">
        <v>979</v>
      </c>
      <c r="H262" s="56" t="s">
        <v>1004</v>
      </c>
      <c r="I262" s="56">
        <v>2302</v>
      </c>
      <c r="J262" s="56"/>
    </row>
    <row r="263" spans="2:10" ht="45">
      <c r="B263" s="69">
        <v>255</v>
      </c>
      <c r="C263" s="56" t="s">
        <v>480</v>
      </c>
      <c r="D263" s="56" t="s">
        <v>14</v>
      </c>
      <c r="E263" s="56" t="s">
        <v>481</v>
      </c>
      <c r="F263" s="56" t="s">
        <v>495</v>
      </c>
      <c r="G263" s="56" t="s">
        <v>980</v>
      </c>
      <c r="H263" s="56" t="s">
        <v>1003</v>
      </c>
      <c r="I263" s="56">
        <v>1951</v>
      </c>
      <c r="J263" s="56"/>
    </row>
    <row r="264" spans="2:10" ht="45">
      <c r="B264" s="69">
        <v>256</v>
      </c>
      <c r="C264" s="56" t="s">
        <v>480</v>
      </c>
      <c r="D264" s="56" t="s">
        <v>14</v>
      </c>
      <c r="E264" s="56" t="s">
        <v>481</v>
      </c>
      <c r="F264" s="56" t="s">
        <v>496</v>
      </c>
      <c r="G264" s="56" t="s">
        <v>981</v>
      </c>
      <c r="H264" s="56" t="s">
        <v>1007</v>
      </c>
      <c r="I264" s="56">
        <v>3093</v>
      </c>
      <c r="J264" s="56"/>
    </row>
    <row r="265" spans="2:10" ht="45">
      <c r="B265" s="69">
        <v>257</v>
      </c>
      <c r="C265" s="56" t="s">
        <v>480</v>
      </c>
      <c r="D265" s="56" t="s">
        <v>14</v>
      </c>
      <c r="E265" s="56" t="s">
        <v>481</v>
      </c>
      <c r="F265" s="56" t="s">
        <v>497</v>
      </c>
      <c r="G265" s="56" t="s">
        <v>982</v>
      </c>
      <c r="H265" s="56" t="s">
        <v>1008</v>
      </c>
      <c r="I265" s="56">
        <v>1473</v>
      </c>
      <c r="J265" s="56"/>
    </row>
    <row r="266" spans="2:10" ht="45">
      <c r="B266" s="69">
        <v>258</v>
      </c>
      <c r="C266" s="56" t="s">
        <v>480</v>
      </c>
      <c r="D266" s="56" t="s">
        <v>14</v>
      </c>
      <c r="E266" s="56" t="s">
        <v>481</v>
      </c>
      <c r="F266" s="56" t="s">
        <v>498</v>
      </c>
      <c r="G266" s="56" t="s">
        <v>983</v>
      </c>
      <c r="H266" s="56" t="s">
        <v>983</v>
      </c>
      <c r="I266" s="56">
        <v>0</v>
      </c>
      <c r="J266" s="56"/>
    </row>
    <row r="267" spans="2:10" ht="45">
      <c r="B267" s="69">
        <v>259</v>
      </c>
      <c r="C267" s="56" t="s">
        <v>480</v>
      </c>
      <c r="D267" s="56" t="s">
        <v>14</v>
      </c>
      <c r="E267" s="56" t="s">
        <v>481</v>
      </c>
      <c r="F267" s="56" t="s">
        <v>499</v>
      </c>
      <c r="G267" s="56" t="s">
        <v>984</v>
      </c>
      <c r="H267" s="56" t="s">
        <v>984</v>
      </c>
      <c r="I267" s="56">
        <v>0</v>
      </c>
      <c r="J267" s="56"/>
    </row>
    <row r="268" spans="2:10" ht="45">
      <c r="B268" s="69">
        <v>260</v>
      </c>
      <c r="C268" s="56" t="s">
        <v>480</v>
      </c>
      <c r="D268" s="56" t="s">
        <v>14</v>
      </c>
      <c r="E268" s="56" t="s">
        <v>481</v>
      </c>
      <c r="F268" s="56" t="s">
        <v>500</v>
      </c>
      <c r="G268" s="56" t="s">
        <v>985</v>
      </c>
      <c r="H268" s="56" t="s">
        <v>985</v>
      </c>
      <c r="I268" s="56">
        <v>0</v>
      </c>
      <c r="J268" s="56"/>
    </row>
    <row r="269" spans="2:10" ht="45">
      <c r="B269" s="69">
        <v>261</v>
      </c>
      <c r="C269" s="56" t="s">
        <v>480</v>
      </c>
      <c r="D269" s="56" t="s">
        <v>14</v>
      </c>
      <c r="E269" s="56" t="s">
        <v>481</v>
      </c>
      <c r="F269" s="56" t="s">
        <v>501</v>
      </c>
      <c r="G269" s="56" t="s">
        <v>986</v>
      </c>
      <c r="H269" s="56" t="s">
        <v>985</v>
      </c>
      <c r="I269" s="56">
        <v>0</v>
      </c>
      <c r="J269" s="56"/>
    </row>
    <row r="270" spans="2:10" ht="45">
      <c r="B270" s="69">
        <v>262</v>
      </c>
      <c r="C270" s="56" t="s">
        <v>480</v>
      </c>
      <c r="D270" s="56" t="s">
        <v>14</v>
      </c>
      <c r="E270" s="56" t="s">
        <v>481</v>
      </c>
      <c r="F270" s="56" t="s">
        <v>502</v>
      </c>
      <c r="G270" s="56" t="s">
        <v>987</v>
      </c>
      <c r="H270" s="56" t="s">
        <v>1009</v>
      </c>
      <c r="I270" s="56">
        <v>10834</v>
      </c>
      <c r="J270" s="56"/>
    </row>
    <row r="271" spans="2:10" ht="45">
      <c r="B271" s="69">
        <v>263</v>
      </c>
      <c r="C271" s="56" t="s">
        <v>480</v>
      </c>
      <c r="D271" s="56" t="s">
        <v>14</v>
      </c>
      <c r="E271" s="56" t="s">
        <v>481</v>
      </c>
      <c r="F271" s="56" t="s">
        <v>503</v>
      </c>
      <c r="G271" s="56" t="s">
        <v>988</v>
      </c>
      <c r="H271" s="56" t="s">
        <v>1010</v>
      </c>
      <c r="I271" s="56">
        <v>976</v>
      </c>
      <c r="J271" s="56"/>
    </row>
    <row r="272" spans="2:10" ht="45">
      <c r="B272" s="69">
        <v>264</v>
      </c>
      <c r="C272" s="56" t="s">
        <v>504</v>
      </c>
      <c r="D272" s="56" t="s">
        <v>14</v>
      </c>
      <c r="E272" s="56" t="s">
        <v>505</v>
      </c>
      <c r="F272" s="56" t="s">
        <v>506</v>
      </c>
      <c r="G272" s="56" t="s">
        <v>989</v>
      </c>
      <c r="H272" s="56" t="s">
        <v>1011</v>
      </c>
      <c r="I272" s="56">
        <v>2930</v>
      </c>
      <c r="J272" s="56"/>
    </row>
    <row r="273" spans="2:10" ht="45">
      <c r="B273" s="69">
        <v>265</v>
      </c>
      <c r="C273" s="56" t="s">
        <v>504</v>
      </c>
      <c r="D273" s="56" t="s">
        <v>14</v>
      </c>
      <c r="E273" s="56" t="s">
        <v>505</v>
      </c>
      <c r="F273" s="56" t="s">
        <v>507</v>
      </c>
      <c r="G273" s="56" t="s">
        <v>990</v>
      </c>
      <c r="H273" s="56" t="s">
        <v>1012</v>
      </c>
      <c r="I273" s="56">
        <v>96</v>
      </c>
      <c r="J273" s="56"/>
    </row>
    <row r="274" spans="2:10" ht="45">
      <c r="B274" s="69">
        <v>266</v>
      </c>
      <c r="C274" s="56" t="s">
        <v>504</v>
      </c>
      <c r="D274" s="56" t="s">
        <v>14</v>
      </c>
      <c r="E274" s="56" t="s">
        <v>505</v>
      </c>
      <c r="F274" s="56" t="s">
        <v>508</v>
      </c>
      <c r="G274" s="56" t="s">
        <v>991</v>
      </c>
      <c r="H274" s="56" t="s">
        <v>1013</v>
      </c>
      <c r="I274" s="56">
        <v>180</v>
      </c>
      <c r="J274" s="56"/>
    </row>
    <row r="275" spans="2:10" ht="45">
      <c r="B275" s="69">
        <v>267</v>
      </c>
      <c r="C275" s="56" t="s">
        <v>504</v>
      </c>
      <c r="D275" s="56" t="s">
        <v>14</v>
      </c>
      <c r="E275" s="56" t="s">
        <v>505</v>
      </c>
      <c r="F275" s="56" t="s">
        <v>509</v>
      </c>
      <c r="G275" s="56" t="s">
        <v>992</v>
      </c>
      <c r="H275" s="56" t="s">
        <v>1014</v>
      </c>
      <c r="I275" s="56">
        <v>406</v>
      </c>
      <c r="J275" s="56"/>
    </row>
    <row r="276" spans="2:10" s="72" customFormat="1" ht="45">
      <c r="B276" s="69">
        <v>268</v>
      </c>
      <c r="C276" s="56" t="s">
        <v>504</v>
      </c>
      <c r="D276" s="56" t="s">
        <v>14</v>
      </c>
      <c r="E276" s="56" t="s">
        <v>505</v>
      </c>
      <c r="F276" s="56" t="s">
        <v>508</v>
      </c>
      <c r="G276" s="56" t="s">
        <v>993</v>
      </c>
      <c r="H276" s="56" t="s">
        <v>1015</v>
      </c>
      <c r="I276" s="56">
        <v>167</v>
      </c>
      <c r="J276" s="56"/>
    </row>
    <row r="277" spans="2:10" s="72" customFormat="1" ht="45">
      <c r="B277" s="69">
        <v>269</v>
      </c>
      <c r="C277" s="56" t="s">
        <v>480</v>
      </c>
      <c r="D277" s="56" t="s">
        <v>14</v>
      </c>
      <c r="E277" s="56" t="s">
        <v>481</v>
      </c>
      <c r="F277" s="56" t="s">
        <v>1083</v>
      </c>
      <c r="G277" s="56" t="s">
        <v>1084</v>
      </c>
      <c r="H277" s="56" t="s">
        <v>1085</v>
      </c>
      <c r="I277" s="56">
        <v>469</v>
      </c>
      <c r="J277" s="56"/>
    </row>
    <row r="278" spans="2:10" s="72" customFormat="1" ht="45">
      <c r="B278" s="69">
        <v>270</v>
      </c>
      <c r="C278" s="56" t="s">
        <v>480</v>
      </c>
      <c r="D278" s="56" t="s">
        <v>14</v>
      </c>
      <c r="E278" s="56" t="s">
        <v>481</v>
      </c>
      <c r="F278" s="56" t="s">
        <v>1086</v>
      </c>
      <c r="G278" s="56" t="s">
        <v>1084</v>
      </c>
      <c r="H278" s="56" t="s">
        <v>1087</v>
      </c>
      <c r="I278" s="56">
        <v>610</v>
      </c>
      <c r="J278" s="56"/>
    </row>
    <row r="279" spans="2:10" s="72" customFormat="1" ht="45">
      <c r="B279" s="69">
        <v>271</v>
      </c>
      <c r="C279" s="56" t="s">
        <v>480</v>
      </c>
      <c r="D279" s="56" t="s">
        <v>14</v>
      </c>
      <c r="E279" s="56" t="s">
        <v>481</v>
      </c>
      <c r="F279" s="56" t="s">
        <v>1088</v>
      </c>
      <c r="G279" s="56" t="s">
        <v>1089</v>
      </c>
      <c r="H279" s="56" t="s">
        <v>1090</v>
      </c>
      <c r="I279" s="56">
        <v>441</v>
      </c>
      <c r="J279" s="56"/>
    </row>
    <row r="280" spans="2:10" s="72" customFormat="1" ht="45">
      <c r="B280" s="69">
        <v>272</v>
      </c>
      <c r="C280" s="56" t="s">
        <v>480</v>
      </c>
      <c r="D280" s="56" t="s">
        <v>14</v>
      </c>
      <c r="E280" s="56" t="s">
        <v>481</v>
      </c>
      <c r="F280" s="56" t="s">
        <v>1091</v>
      </c>
      <c r="G280" s="56" t="s">
        <v>1092</v>
      </c>
      <c r="H280" s="56" t="s">
        <v>1092</v>
      </c>
      <c r="I280" s="56"/>
      <c r="J280" s="56"/>
    </row>
    <row r="281" spans="2:10" s="72" customFormat="1" ht="45">
      <c r="B281" s="69">
        <v>273</v>
      </c>
      <c r="C281" s="56" t="s">
        <v>480</v>
      </c>
      <c r="D281" s="56" t="s">
        <v>14</v>
      </c>
      <c r="E281" s="56" t="s">
        <v>481</v>
      </c>
      <c r="F281" s="56" t="s">
        <v>1093</v>
      </c>
      <c r="G281" s="56" t="s">
        <v>1094</v>
      </c>
      <c r="H281" s="56" t="s">
        <v>1095</v>
      </c>
      <c r="I281" s="56">
        <v>50</v>
      </c>
      <c r="J281" s="56"/>
    </row>
    <row r="282" spans="2:10" ht="45">
      <c r="B282" s="69">
        <v>274</v>
      </c>
      <c r="C282" s="56" t="s">
        <v>480</v>
      </c>
      <c r="D282" s="56" t="s">
        <v>14</v>
      </c>
      <c r="E282" s="56" t="s">
        <v>481</v>
      </c>
      <c r="F282" s="56" t="s">
        <v>1096</v>
      </c>
      <c r="G282" s="56" t="s">
        <v>1097</v>
      </c>
      <c r="H282" s="56" t="s">
        <v>1098</v>
      </c>
      <c r="I282" s="56">
        <v>1182</v>
      </c>
      <c r="J282" s="56"/>
    </row>
    <row r="283" spans="2:10" ht="45">
      <c r="B283" s="69">
        <v>275</v>
      </c>
      <c r="C283" s="56" t="s">
        <v>480</v>
      </c>
      <c r="D283" s="56" t="s">
        <v>14</v>
      </c>
      <c r="E283" s="56" t="s">
        <v>481</v>
      </c>
      <c r="F283" s="56" t="s">
        <v>1099</v>
      </c>
      <c r="G283" s="56" t="s">
        <v>1100</v>
      </c>
      <c r="H283" s="56" t="s">
        <v>1101</v>
      </c>
      <c r="I283" s="56">
        <v>2</v>
      </c>
      <c r="J283" s="56"/>
    </row>
    <row r="284" spans="2:10" ht="45">
      <c r="B284" s="69">
        <v>276</v>
      </c>
      <c r="C284" s="56" t="s">
        <v>480</v>
      </c>
      <c r="D284" s="56" t="s">
        <v>14</v>
      </c>
      <c r="E284" s="56" t="s">
        <v>481</v>
      </c>
      <c r="F284" s="56" t="s">
        <v>1102</v>
      </c>
      <c r="G284" s="56" t="s">
        <v>1103</v>
      </c>
      <c r="H284" s="56" t="s">
        <v>1104</v>
      </c>
      <c r="I284" s="56">
        <v>930</v>
      </c>
      <c r="J284" s="56"/>
    </row>
    <row r="285" spans="2:10" ht="45">
      <c r="B285" s="69">
        <v>277</v>
      </c>
      <c r="C285" s="56" t="s">
        <v>480</v>
      </c>
      <c r="D285" s="56" t="s">
        <v>14</v>
      </c>
      <c r="E285" s="56" t="s">
        <v>481</v>
      </c>
      <c r="F285" s="56" t="s">
        <v>1105</v>
      </c>
      <c r="G285" s="56" t="s">
        <v>1106</v>
      </c>
      <c r="H285" s="56" t="s">
        <v>1107</v>
      </c>
      <c r="I285" s="56">
        <v>0</v>
      </c>
      <c r="J285" s="56"/>
    </row>
    <row r="286" spans="2:10" ht="45">
      <c r="B286" s="69">
        <v>278</v>
      </c>
      <c r="C286" s="56" t="s">
        <v>480</v>
      </c>
      <c r="D286" s="56" t="s">
        <v>14</v>
      </c>
      <c r="E286" s="56" t="s">
        <v>481</v>
      </c>
      <c r="F286" s="56" t="s">
        <v>1099</v>
      </c>
      <c r="G286" s="56" t="s">
        <v>1108</v>
      </c>
      <c r="H286" s="56" t="s">
        <v>1109</v>
      </c>
      <c r="I286" s="56">
        <v>0</v>
      </c>
      <c r="J286" s="56"/>
    </row>
    <row r="287" spans="2:10" ht="45">
      <c r="B287" s="69">
        <v>279</v>
      </c>
      <c r="C287" s="56" t="s">
        <v>480</v>
      </c>
      <c r="D287" s="56" t="s">
        <v>14</v>
      </c>
      <c r="E287" s="56" t="s">
        <v>481</v>
      </c>
      <c r="F287" s="56" t="s">
        <v>1110</v>
      </c>
      <c r="G287" s="56" t="s">
        <v>1111</v>
      </c>
      <c r="H287" s="56" t="s">
        <v>1112</v>
      </c>
      <c r="I287" s="56">
        <v>0</v>
      </c>
      <c r="J287" s="56"/>
    </row>
    <row r="288" spans="2:10" ht="45">
      <c r="B288" s="69">
        <v>280</v>
      </c>
      <c r="C288" s="56" t="s">
        <v>480</v>
      </c>
      <c r="D288" s="56" t="s">
        <v>14</v>
      </c>
      <c r="E288" s="56" t="s">
        <v>481</v>
      </c>
      <c r="F288" s="56" t="s">
        <v>1113</v>
      </c>
      <c r="G288" s="56" t="s">
        <v>1114</v>
      </c>
      <c r="H288" s="56" t="s">
        <v>1115</v>
      </c>
      <c r="I288" s="56">
        <v>0</v>
      </c>
      <c r="J288" s="56"/>
    </row>
    <row r="289" spans="2:10" ht="31.5">
      <c r="B289" s="69">
        <v>281</v>
      </c>
      <c r="C289" s="71" t="s">
        <v>46</v>
      </c>
      <c r="D289" s="71" t="s">
        <v>14</v>
      </c>
      <c r="E289" s="54" t="s">
        <v>419</v>
      </c>
      <c r="F289" s="77" t="s">
        <v>1116</v>
      </c>
      <c r="G289" s="56" t="s">
        <v>1354</v>
      </c>
      <c r="H289" s="56" t="s">
        <v>1355</v>
      </c>
      <c r="I289" s="78">
        <v>1071.3119999999999</v>
      </c>
      <c r="J289" s="56"/>
    </row>
    <row r="290" spans="2:10" ht="30">
      <c r="B290" s="69">
        <v>282</v>
      </c>
      <c r="C290" s="71" t="s">
        <v>46</v>
      </c>
      <c r="D290" s="71" t="s">
        <v>14</v>
      </c>
      <c r="E290" s="54" t="s">
        <v>105</v>
      </c>
      <c r="F290" s="77" t="s">
        <v>1117</v>
      </c>
      <c r="G290" s="56" t="s">
        <v>1118</v>
      </c>
      <c r="H290" s="56" t="s">
        <v>1119</v>
      </c>
      <c r="I290" s="78">
        <v>61.65</v>
      </c>
      <c r="J290" s="56"/>
    </row>
    <row r="291" spans="2:10" ht="30">
      <c r="B291" s="69">
        <v>283</v>
      </c>
      <c r="C291" s="71" t="s">
        <v>46</v>
      </c>
      <c r="D291" s="71" t="s">
        <v>14</v>
      </c>
      <c r="E291" s="54" t="s">
        <v>110</v>
      </c>
      <c r="F291" s="77" t="s">
        <v>1120</v>
      </c>
      <c r="G291" s="56" t="s">
        <v>1121</v>
      </c>
      <c r="H291" s="56" t="s">
        <v>1122</v>
      </c>
      <c r="I291" s="79">
        <v>109.917</v>
      </c>
      <c r="J291" s="56"/>
    </row>
    <row r="292" spans="2:10" ht="30">
      <c r="B292" s="69">
        <v>284</v>
      </c>
      <c r="C292" s="71" t="s">
        <v>46</v>
      </c>
      <c r="D292" s="71" t="s">
        <v>14</v>
      </c>
      <c r="E292" s="54" t="s">
        <v>1358</v>
      </c>
      <c r="F292" s="77" t="s">
        <v>1123</v>
      </c>
      <c r="G292" s="56" t="s">
        <v>1124</v>
      </c>
      <c r="H292" s="56" t="s">
        <v>1125</v>
      </c>
      <c r="I292" s="79">
        <v>572.42200000000003</v>
      </c>
      <c r="J292" s="56"/>
    </row>
    <row r="293" spans="2:10" ht="30">
      <c r="B293" s="69">
        <v>285</v>
      </c>
      <c r="C293" s="71" t="s">
        <v>46</v>
      </c>
      <c r="D293" s="71" t="s">
        <v>14</v>
      </c>
      <c r="E293" s="54" t="s">
        <v>105</v>
      </c>
      <c r="F293" s="77" t="s">
        <v>1126</v>
      </c>
      <c r="G293" s="56" t="s">
        <v>1127</v>
      </c>
      <c r="H293" s="56" t="s">
        <v>1128</v>
      </c>
      <c r="I293" s="79">
        <v>2438.3359999999998</v>
      </c>
      <c r="J293" s="56"/>
    </row>
    <row r="294" spans="2:10" ht="30">
      <c r="B294" s="69">
        <v>286</v>
      </c>
      <c r="C294" s="71" t="s">
        <v>46</v>
      </c>
      <c r="D294" s="71" t="s">
        <v>14</v>
      </c>
      <c r="E294" s="54" t="s">
        <v>105</v>
      </c>
      <c r="F294" s="77" t="s">
        <v>1129</v>
      </c>
      <c r="G294" s="56" t="s">
        <v>1127</v>
      </c>
      <c r="H294" s="56" t="s">
        <v>1130</v>
      </c>
      <c r="I294" s="79">
        <v>7373.6639999999998</v>
      </c>
      <c r="J294" s="56"/>
    </row>
    <row r="295" spans="2:10" ht="30">
      <c r="B295" s="69">
        <v>287</v>
      </c>
      <c r="C295" s="71" t="s">
        <v>46</v>
      </c>
      <c r="D295" s="71" t="s">
        <v>14</v>
      </c>
      <c r="E295" s="54" t="s">
        <v>105</v>
      </c>
      <c r="F295" s="77" t="s">
        <v>1126</v>
      </c>
      <c r="G295" s="56" t="s">
        <v>1127</v>
      </c>
      <c r="H295" s="56" t="s">
        <v>1131</v>
      </c>
      <c r="I295" s="79">
        <v>361.57</v>
      </c>
      <c r="J295" s="56"/>
    </row>
    <row r="296" spans="2:10" ht="30">
      <c r="B296" s="69">
        <v>288</v>
      </c>
      <c r="C296" s="71" t="s">
        <v>46</v>
      </c>
      <c r="D296" s="71" t="s">
        <v>14</v>
      </c>
      <c r="E296" s="54" t="s">
        <v>105</v>
      </c>
      <c r="F296" s="77" t="s">
        <v>1132</v>
      </c>
      <c r="G296" s="56" t="s">
        <v>1133</v>
      </c>
      <c r="H296" s="56" t="s">
        <v>1134</v>
      </c>
      <c r="I296" s="79">
        <v>5113.8509999999997</v>
      </c>
      <c r="J296" s="56"/>
    </row>
    <row r="297" spans="2:10" ht="30">
      <c r="B297" s="69">
        <v>289</v>
      </c>
      <c r="C297" s="71" t="s">
        <v>46</v>
      </c>
      <c r="D297" s="71" t="s">
        <v>14</v>
      </c>
      <c r="E297" s="54" t="s">
        <v>105</v>
      </c>
      <c r="F297" s="77" t="s">
        <v>1132</v>
      </c>
      <c r="G297" s="56" t="s">
        <v>1133</v>
      </c>
      <c r="H297" s="56" t="s">
        <v>1135</v>
      </c>
      <c r="I297" s="79">
        <v>5675.5219999999999</v>
      </c>
      <c r="J297" s="56"/>
    </row>
    <row r="298" spans="2:10" ht="30">
      <c r="B298" s="69">
        <v>290</v>
      </c>
      <c r="C298" s="71" t="s">
        <v>46</v>
      </c>
      <c r="D298" s="71" t="s">
        <v>14</v>
      </c>
      <c r="E298" s="54" t="s">
        <v>105</v>
      </c>
      <c r="F298" s="77" t="s">
        <v>1136</v>
      </c>
      <c r="G298" s="56" t="s">
        <v>1137</v>
      </c>
      <c r="H298" s="56" t="s">
        <v>1138</v>
      </c>
      <c r="I298" s="79">
        <v>34.874000000000002</v>
      </c>
      <c r="J298" s="56"/>
    </row>
    <row r="299" spans="2:10" ht="30">
      <c r="B299" s="69">
        <v>291</v>
      </c>
      <c r="C299" s="71" t="s">
        <v>46</v>
      </c>
      <c r="D299" s="71" t="s">
        <v>14</v>
      </c>
      <c r="E299" s="54" t="s">
        <v>1357</v>
      </c>
      <c r="F299" s="77" t="s">
        <v>1139</v>
      </c>
      <c r="G299" s="56" t="s">
        <v>1140</v>
      </c>
      <c r="H299" s="56" t="s">
        <v>1141</v>
      </c>
      <c r="I299" s="79">
        <v>128.452</v>
      </c>
      <c r="J299" s="56"/>
    </row>
    <row r="300" spans="2:10" ht="30">
      <c r="B300" s="69">
        <v>292</v>
      </c>
      <c r="C300" s="71" t="s">
        <v>46</v>
      </c>
      <c r="D300" s="71" t="s">
        <v>14</v>
      </c>
      <c r="E300" s="54" t="s">
        <v>1358</v>
      </c>
      <c r="F300" s="77" t="s">
        <v>1123</v>
      </c>
      <c r="G300" s="56" t="s">
        <v>1142</v>
      </c>
      <c r="H300" s="56" t="s">
        <v>1143</v>
      </c>
      <c r="I300" s="79">
        <v>262.95600000000002</v>
      </c>
      <c r="J300" s="56"/>
    </row>
    <row r="301" spans="2:10" ht="30">
      <c r="B301" s="69">
        <v>293</v>
      </c>
      <c r="C301" s="71" t="s">
        <v>46</v>
      </c>
      <c r="D301" s="71" t="s">
        <v>14</v>
      </c>
      <c r="E301" s="54" t="s">
        <v>105</v>
      </c>
      <c r="F301" s="77" t="s">
        <v>1144</v>
      </c>
      <c r="G301" s="56" t="s">
        <v>1145</v>
      </c>
      <c r="H301" s="56" t="s">
        <v>1146</v>
      </c>
      <c r="I301" s="79">
        <v>7642.18</v>
      </c>
      <c r="J301" s="56"/>
    </row>
    <row r="302" spans="2:10" ht="30">
      <c r="B302" s="69">
        <v>294</v>
      </c>
      <c r="C302" s="71" t="s">
        <v>46</v>
      </c>
      <c r="D302" s="71" t="s">
        <v>14</v>
      </c>
      <c r="E302" s="54" t="s">
        <v>105</v>
      </c>
      <c r="F302" s="77" t="s">
        <v>1147</v>
      </c>
      <c r="G302" s="56" t="s">
        <v>1148</v>
      </c>
      <c r="H302" s="56" t="s">
        <v>1149</v>
      </c>
      <c r="I302" s="79">
        <v>19.981000000000002</v>
      </c>
      <c r="J302" s="56"/>
    </row>
    <row r="303" spans="2:10" ht="30">
      <c r="B303" s="69">
        <v>295</v>
      </c>
      <c r="C303" s="71" t="s">
        <v>46</v>
      </c>
      <c r="D303" s="71" t="s">
        <v>14</v>
      </c>
      <c r="E303" s="54" t="s">
        <v>105</v>
      </c>
      <c r="F303" s="77" t="s">
        <v>1150</v>
      </c>
      <c r="G303" s="56" t="s">
        <v>1151</v>
      </c>
      <c r="H303" s="56" t="s">
        <v>1152</v>
      </c>
      <c r="I303" s="79">
        <v>58.319000000000003</v>
      </c>
      <c r="J303" s="56"/>
    </row>
    <row r="304" spans="2:10" ht="30">
      <c r="B304" s="69">
        <v>296</v>
      </c>
      <c r="C304" s="71" t="s">
        <v>46</v>
      </c>
      <c r="D304" s="71" t="s">
        <v>14</v>
      </c>
      <c r="E304" s="54" t="s">
        <v>1153</v>
      </c>
      <c r="F304" s="77" t="s">
        <v>1154</v>
      </c>
      <c r="G304" s="56" t="s">
        <v>1155</v>
      </c>
      <c r="H304" s="56" t="s">
        <v>1156</v>
      </c>
      <c r="I304" s="79">
        <v>548.33799999999997</v>
      </c>
      <c r="J304" s="56"/>
    </row>
    <row r="305" spans="2:10" ht="30">
      <c r="B305" s="69">
        <v>297</v>
      </c>
      <c r="C305" s="71" t="s">
        <v>46</v>
      </c>
      <c r="D305" s="71" t="s">
        <v>14</v>
      </c>
      <c r="E305" s="54" t="s">
        <v>105</v>
      </c>
      <c r="F305" s="77" t="s">
        <v>1157</v>
      </c>
      <c r="G305" s="56" t="s">
        <v>1158</v>
      </c>
      <c r="H305" s="56" t="s">
        <v>1159</v>
      </c>
      <c r="I305" s="80">
        <v>438.08499999999998</v>
      </c>
      <c r="J305" s="56"/>
    </row>
    <row r="306" spans="2:10" ht="30">
      <c r="B306" s="69">
        <v>298</v>
      </c>
      <c r="C306" s="71" t="s">
        <v>46</v>
      </c>
      <c r="D306" s="71" t="s">
        <v>14</v>
      </c>
      <c r="E306" s="54" t="s">
        <v>102</v>
      </c>
      <c r="F306" s="77" t="s">
        <v>1160</v>
      </c>
      <c r="G306" s="56" t="s">
        <v>1161</v>
      </c>
      <c r="H306" s="56" t="s">
        <v>1162</v>
      </c>
      <c r="I306" s="80">
        <v>6752.6809999999996</v>
      </c>
      <c r="J306" s="56"/>
    </row>
    <row r="307" spans="2:10" ht="30">
      <c r="B307" s="69">
        <v>299</v>
      </c>
      <c r="C307" s="71" t="s">
        <v>46</v>
      </c>
      <c r="D307" s="71" t="s">
        <v>14</v>
      </c>
      <c r="E307" s="54" t="s">
        <v>102</v>
      </c>
      <c r="F307" s="77" t="s">
        <v>1163</v>
      </c>
      <c r="G307" s="56" t="s">
        <v>1161</v>
      </c>
      <c r="H307" s="56" t="s">
        <v>1162</v>
      </c>
      <c r="I307" s="81">
        <v>6794.6229999999996</v>
      </c>
      <c r="J307" s="56"/>
    </row>
    <row r="308" spans="2:10" ht="30">
      <c r="B308" s="69">
        <v>300</v>
      </c>
      <c r="C308" s="71" t="s">
        <v>46</v>
      </c>
      <c r="D308" s="71" t="s">
        <v>14</v>
      </c>
      <c r="E308" s="54" t="s">
        <v>1153</v>
      </c>
      <c r="F308" s="77" t="s">
        <v>1154</v>
      </c>
      <c r="G308" s="56" t="s">
        <v>1161</v>
      </c>
      <c r="H308" s="56" t="s">
        <v>1164</v>
      </c>
      <c r="I308" s="80">
        <v>9919.8060000000005</v>
      </c>
      <c r="J308" s="56"/>
    </row>
    <row r="309" spans="2:10" ht="30">
      <c r="B309" s="69">
        <v>301</v>
      </c>
      <c r="C309" s="71" t="s">
        <v>46</v>
      </c>
      <c r="D309" s="71" t="s">
        <v>14</v>
      </c>
      <c r="E309" s="54" t="s">
        <v>105</v>
      </c>
      <c r="F309" s="77" t="s">
        <v>1165</v>
      </c>
      <c r="G309" s="56" t="s">
        <v>1166</v>
      </c>
      <c r="H309" s="56" t="s">
        <v>1167</v>
      </c>
      <c r="I309" s="80">
        <v>399.63</v>
      </c>
      <c r="J309" s="56"/>
    </row>
    <row r="310" spans="2:10" ht="30">
      <c r="B310" s="69">
        <v>302</v>
      </c>
      <c r="C310" s="71" t="s">
        <v>46</v>
      </c>
      <c r="D310" s="71" t="s">
        <v>14</v>
      </c>
      <c r="E310" s="54" t="s">
        <v>105</v>
      </c>
      <c r="F310" s="77" t="s">
        <v>1168</v>
      </c>
      <c r="G310" s="56" t="s">
        <v>1169</v>
      </c>
      <c r="H310" s="56" t="s">
        <v>1170</v>
      </c>
      <c r="I310" s="80">
        <v>121.83</v>
      </c>
      <c r="J310" s="56"/>
    </row>
    <row r="311" spans="2:10" ht="30">
      <c r="B311" s="69">
        <v>303</v>
      </c>
      <c r="C311" s="71" t="s">
        <v>46</v>
      </c>
      <c r="D311" s="71" t="s">
        <v>14</v>
      </c>
      <c r="E311" s="54" t="s">
        <v>105</v>
      </c>
      <c r="F311" s="77" t="s">
        <v>1171</v>
      </c>
      <c r="G311" s="56" t="s">
        <v>1172</v>
      </c>
      <c r="H311" s="56" t="s">
        <v>1173</v>
      </c>
      <c r="I311" s="80">
        <v>23.285</v>
      </c>
      <c r="J311" s="56"/>
    </row>
    <row r="312" spans="2:10" ht="30">
      <c r="B312" s="69">
        <v>304</v>
      </c>
      <c r="C312" s="71" t="s">
        <v>46</v>
      </c>
      <c r="D312" s="71" t="s">
        <v>14</v>
      </c>
      <c r="E312" s="54" t="s">
        <v>1359</v>
      </c>
      <c r="F312" s="77" t="s">
        <v>1356</v>
      </c>
      <c r="G312" s="56" t="s">
        <v>1174</v>
      </c>
      <c r="H312" s="56" t="s">
        <v>1175</v>
      </c>
      <c r="I312" s="80">
        <v>50</v>
      </c>
      <c r="J312" s="56"/>
    </row>
    <row r="313" spans="2:10" ht="30">
      <c r="B313" s="69">
        <v>305</v>
      </c>
      <c r="C313" s="71" t="s">
        <v>46</v>
      </c>
      <c r="D313" s="71" t="s">
        <v>14</v>
      </c>
      <c r="E313" s="54" t="s">
        <v>105</v>
      </c>
      <c r="F313" s="77" t="s">
        <v>1176</v>
      </c>
      <c r="G313" s="56" t="s">
        <v>1177</v>
      </c>
      <c r="H313" s="56" t="s">
        <v>1178</v>
      </c>
      <c r="I313" s="80">
        <v>41.866</v>
      </c>
      <c r="J313" s="56"/>
    </row>
    <row r="314" spans="2:10" ht="30">
      <c r="B314" s="69">
        <v>306</v>
      </c>
      <c r="C314" s="71" t="s">
        <v>46</v>
      </c>
      <c r="D314" s="71" t="s">
        <v>14</v>
      </c>
      <c r="E314" s="54" t="s">
        <v>105</v>
      </c>
      <c r="F314" s="77" t="s">
        <v>1179</v>
      </c>
      <c r="G314" s="56" t="s">
        <v>1180</v>
      </c>
      <c r="H314" s="56" t="s">
        <v>1181</v>
      </c>
      <c r="I314" s="80">
        <v>311.14</v>
      </c>
      <c r="J314" s="56"/>
    </row>
    <row r="315" spans="2:10" ht="30">
      <c r="B315" s="69">
        <v>307</v>
      </c>
      <c r="C315" s="71" t="s">
        <v>46</v>
      </c>
      <c r="D315" s="71" t="s">
        <v>14</v>
      </c>
      <c r="E315" s="54" t="s">
        <v>105</v>
      </c>
      <c r="F315" s="77" t="s">
        <v>1182</v>
      </c>
      <c r="G315" s="56" t="s">
        <v>1183</v>
      </c>
      <c r="H315" s="56" t="s">
        <v>1184</v>
      </c>
      <c r="I315" s="80">
        <v>0.53300000000000003</v>
      </c>
      <c r="J315" s="56"/>
    </row>
    <row r="316" spans="2:10" ht="30">
      <c r="B316" s="69">
        <v>308</v>
      </c>
      <c r="C316" s="71" t="s">
        <v>46</v>
      </c>
      <c r="D316" s="71" t="s">
        <v>14</v>
      </c>
      <c r="E316" s="54" t="s">
        <v>1364</v>
      </c>
      <c r="F316" s="77" t="s">
        <v>1185</v>
      </c>
      <c r="G316" s="56" t="s">
        <v>1186</v>
      </c>
      <c r="H316" s="56" t="s">
        <v>1187</v>
      </c>
      <c r="I316" s="80">
        <v>108.99</v>
      </c>
      <c r="J316" s="56"/>
    </row>
    <row r="317" spans="2:10" ht="30">
      <c r="B317" s="69">
        <v>309</v>
      </c>
      <c r="C317" s="71" t="s">
        <v>46</v>
      </c>
      <c r="D317" s="71" t="s">
        <v>14</v>
      </c>
      <c r="E317" s="54" t="s">
        <v>1357</v>
      </c>
      <c r="F317" s="77" t="s">
        <v>1139</v>
      </c>
      <c r="G317" s="56" t="s">
        <v>1187</v>
      </c>
      <c r="H317" s="56" t="s">
        <v>1188</v>
      </c>
      <c r="I317" s="80">
        <v>1.883</v>
      </c>
      <c r="J317" s="56"/>
    </row>
    <row r="318" spans="2:10" ht="30">
      <c r="B318" s="69">
        <v>310</v>
      </c>
      <c r="C318" s="71" t="s">
        <v>46</v>
      </c>
      <c r="D318" s="71" t="s">
        <v>14</v>
      </c>
      <c r="E318" s="54" t="s">
        <v>105</v>
      </c>
      <c r="F318" s="77" t="s">
        <v>1189</v>
      </c>
      <c r="G318" s="56" t="s">
        <v>1190</v>
      </c>
      <c r="H318" s="56" t="s">
        <v>1191</v>
      </c>
      <c r="I318" s="80">
        <v>31.940999999999999</v>
      </c>
      <c r="J318" s="56"/>
    </row>
    <row r="319" spans="2:10" ht="30">
      <c r="B319" s="69">
        <v>311</v>
      </c>
      <c r="C319" s="71" t="s">
        <v>46</v>
      </c>
      <c r="D319" s="71" t="s">
        <v>14</v>
      </c>
      <c r="E319" s="54" t="s">
        <v>110</v>
      </c>
      <c r="F319" s="77" t="s">
        <v>1192</v>
      </c>
      <c r="G319" s="56" t="s">
        <v>1193</v>
      </c>
      <c r="H319" s="56" t="s">
        <v>1194</v>
      </c>
      <c r="I319" s="80">
        <v>125.193</v>
      </c>
      <c r="J319" s="56"/>
    </row>
    <row r="320" spans="2:10" ht="30">
      <c r="B320" s="69">
        <v>312</v>
      </c>
      <c r="C320" s="71" t="s">
        <v>46</v>
      </c>
      <c r="D320" s="71" t="s">
        <v>14</v>
      </c>
      <c r="E320" s="54" t="s">
        <v>105</v>
      </c>
      <c r="F320" s="77" t="s">
        <v>1195</v>
      </c>
      <c r="G320" s="56" t="s">
        <v>1196</v>
      </c>
      <c r="H320" s="56" t="s">
        <v>1197</v>
      </c>
      <c r="I320" s="80">
        <v>930.6</v>
      </c>
      <c r="J320" s="56"/>
    </row>
    <row r="321" spans="2:10" ht="30">
      <c r="B321" s="69">
        <v>313</v>
      </c>
      <c r="C321" s="71" t="s">
        <v>46</v>
      </c>
      <c r="D321" s="71" t="s">
        <v>14</v>
      </c>
      <c r="E321" s="54" t="s">
        <v>1360</v>
      </c>
      <c r="F321" s="77" t="s">
        <v>1198</v>
      </c>
      <c r="G321" s="56" t="s">
        <v>1199</v>
      </c>
      <c r="H321" s="56" t="s">
        <v>1200</v>
      </c>
      <c r="I321" s="80">
        <v>916.94100000000003</v>
      </c>
      <c r="J321" s="56"/>
    </row>
    <row r="322" spans="2:10" ht="30">
      <c r="B322" s="69">
        <v>314</v>
      </c>
      <c r="C322" s="71" t="s">
        <v>46</v>
      </c>
      <c r="D322" s="71" t="s">
        <v>14</v>
      </c>
      <c r="E322" s="54" t="s">
        <v>105</v>
      </c>
      <c r="F322" s="77" t="s">
        <v>1201</v>
      </c>
      <c r="G322" s="56" t="s">
        <v>1202</v>
      </c>
      <c r="H322" s="56" t="s">
        <v>1203</v>
      </c>
      <c r="I322" s="80">
        <v>26.916</v>
      </c>
      <c r="J322" s="56"/>
    </row>
    <row r="323" spans="2:10" ht="30">
      <c r="B323" s="69">
        <v>315</v>
      </c>
      <c r="C323" s="71" t="s">
        <v>46</v>
      </c>
      <c r="D323" s="71" t="s">
        <v>14</v>
      </c>
      <c r="E323" s="54" t="s">
        <v>105</v>
      </c>
      <c r="F323" s="77" t="s">
        <v>1204</v>
      </c>
      <c r="G323" s="56" t="s">
        <v>1205</v>
      </c>
      <c r="H323" s="56" t="s">
        <v>1206</v>
      </c>
      <c r="I323" s="80">
        <v>582.31799999999998</v>
      </c>
      <c r="J323" s="56"/>
    </row>
    <row r="324" spans="2:10" ht="30">
      <c r="B324" s="69">
        <v>316</v>
      </c>
      <c r="C324" s="71" t="s">
        <v>46</v>
      </c>
      <c r="D324" s="71" t="s">
        <v>14</v>
      </c>
      <c r="E324" s="54" t="s">
        <v>1361</v>
      </c>
      <c r="F324" s="77" t="s">
        <v>1207</v>
      </c>
      <c r="G324" s="56" t="s">
        <v>1208</v>
      </c>
      <c r="H324" s="56" t="s">
        <v>1209</v>
      </c>
      <c r="I324" s="80">
        <v>627.46</v>
      </c>
      <c r="J324" s="56"/>
    </row>
    <row r="325" spans="2:10" ht="30">
      <c r="B325" s="69">
        <v>317</v>
      </c>
      <c r="C325" s="71" t="s">
        <v>46</v>
      </c>
      <c r="D325" s="71" t="s">
        <v>14</v>
      </c>
      <c r="E325" s="54" t="s">
        <v>1210</v>
      </c>
      <c r="F325" s="77" t="s">
        <v>1211</v>
      </c>
      <c r="G325" s="56" t="s">
        <v>1212</v>
      </c>
      <c r="H325" s="56" t="s">
        <v>1213</v>
      </c>
      <c r="I325" s="80">
        <v>13.8</v>
      </c>
      <c r="J325" s="56"/>
    </row>
    <row r="326" spans="2:10" ht="30">
      <c r="B326" s="69">
        <v>318</v>
      </c>
      <c r="C326" s="71" t="s">
        <v>46</v>
      </c>
      <c r="D326" s="71" t="s">
        <v>14</v>
      </c>
      <c r="E326" s="54" t="s">
        <v>105</v>
      </c>
      <c r="F326" s="77" t="s">
        <v>1214</v>
      </c>
      <c r="G326" s="56" t="s">
        <v>1215</v>
      </c>
      <c r="H326" s="56" t="s">
        <v>1216</v>
      </c>
      <c r="I326" s="80">
        <v>303.63900000000001</v>
      </c>
      <c r="J326" s="56"/>
    </row>
    <row r="327" spans="2:10" ht="30">
      <c r="B327" s="69">
        <v>319</v>
      </c>
      <c r="C327" s="71" t="s">
        <v>46</v>
      </c>
      <c r="D327" s="71" t="s">
        <v>14</v>
      </c>
      <c r="E327" s="54" t="s">
        <v>105</v>
      </c>
      <c r="F327" s="77" t="s">
        <v>1179</v>
      </c>
      <c r="G327" s="56" t="s">
        <v>1217</v>
      </c>
      <c r="H327" s="56" t="s">
        <v>1218</v>
      </c>
      <c r="I327" s="80">
        <v>121.792</v>
      </c>
      <c r="J327" s="56"/>
    </row>
    <row r="328" spans="2:10" ht="30">
      <c r="B328" s="69">
        <v>320</v>
      </c>
      <c r="C328" s="71" t="s">
        <v>46</v>
      </c>
      <c r="D328" s="71" t="s">
        <v>14</v>
      </c>
      <c r="E328" s="54" t="s">
        <v>105</v>
      </c>
      <c r="F328" s="77" t="s">
        <v>1144</v>
      </c>
      <c r="G328" s="56" t="s">
        <v>1219</v>
      </c>
      <c r="H328" s="56" t="s">
        <v>1220</v>
      </c>
      <c r="I328" s="80">
        <v>875.60199999999998</v>
      </c>
      <c r="J328" s="56"/>
    </row>
    <row r="329" spans="2:10" ht="30">
      <c r="B329" s="69">
        <v>321</v>
      </c>
      <c r="C329" s="71" t="s">
        <v>46</v>
      </c>
      <c r="D329" s="71" t="s">
        <v>14</v>
      </c>
      <c r="E329" s="54"/>
      <c r="F329" s="77" t="s">
        <v>1221</v>
      </c>
      <c r="G329" s="56" t="s">
        <v>1222</v>
      </c>
      <c r="H329" s="56" t="s">
        <v>1223</v>
      </c>
      <c r="I329" s="80">
        <v>1495.1869999999999</v>
      </c>
      <c r="J329" s="56"/>
    </row>
    <row r="330" spans="2:10" ht="30">
      <c r="B330" s="69">
        <v>322</v>
      </c>
      <c r="C330" s="71" t="s">
        <v>46</v>
      </c>
      <c r="D330" s="71" t="s">
        <v>14</v>
      </c>
      <c r="E330" s="54" t="s">
        <v>1153</v>
      </c>
      <c r="F330" s="77" t="s">
        <v>1154</v>
      </c>
      <c r="G330" s="56" t="s">
        <v>1224</v>
      </c>
      <c r="H330" s="56" t="s">
        <v>1225</v>
      </c>
      <c r="I330" s="80">
        <v>10730.407999999999</v>
      </c>
      <c r="J330" s="56"/>
    </row>
    <row r="331" spans="2:10" ht="30">
      <c r="B331" s="69">
        <v>323</v>
      </c>
      <c r="C331" s="71" t="s">
        <v>46</v>
      </c>
      <c r="D331" s="71" t="s">
        <v>14</v>
      </c>
      <c r="E331" s="54" t="s">
        <v>1153</v>
      </c>
      <c r="F331" s="77" t="s">
        <v>1154</v>
      </c>
      <c r="G331" s="56" t="s">
        <v>1226</v>
      </c>
      <c r="H331" s="56" t="s">
        <v>1227</v>
      </c>
      <c r="I331" s="80">
        <v>182.76400000000001</v>
      </c>
      <c r="J331" s="56"/>
    </row>
    <row r="332" spans="2:10" ht="30">
      <c r="B332" s="69">
        <v>324</v>
      </c>
      <c r="C332" s="71" t="s">
        <v>46</v>
      </c>
      <c r="D332" s="71" t="s">
        <v>14</v>
      </c>
      <c r="E332" s="54" t="s">
        <v>1153</v>
      </c>
      <c r="F332" s="77" t="s">
        <v>1154</v>
      </c>
      <c r="G332" s="56" t="s">
        <v>1226</v>
      </c>
      <c r="H332" s="56" t="s">
        <v>1228</v>
      </c>
      <c r="I332" s="80">
        <v>7737.7879999999996</v>
      </c>
      <c r="J332" s="56"/>
    </row>
    <row r="333" spans="2:10" ht="30">
      <c r="B333" s="69">
        <v>325</v>
      </c>
      <c r="C333" s="71" t="s">
        <v>46</v>
      </c>
      <c r="D333" s="71" t="s">
        <v>14</v>
      </c>
      <c r="E333" s="54" t="s">
        <v>1153</v>
      </c>
      <c r="F333" s="77" t="s">
        <v>1154</v>
      </c>
      <c r="G333" s="56" t="s">
        <v>1229</v>
      </c>
      <c r="H333" s="56" t="s">
        <v>1230</v>
      </c>
      <c r="I333" s="80">
        <v>14808.8</v>
      </c>
      <c r="J333" s="56"/>
    </row>
    <row r="334" spans="2:10" ht="30">
      <c r="B334" s="69">
        <v>326</v>
      </c>
      <c r="C334" s="71" t="s">
        <v>46</v>
      </c>
      <c r="D334" s="71" t="s">
        <v>14</v>
      </c>
      <c r="E334" s="54" t="s">
        <v>1210</v>
      </c>
      <c r="F334" s="77" t="s">
        <v>1231</v>
      </c>
      <c r="G334" s="56" t="s">
        <v>1232</v>
      </c>
      <c r="H334" s="56" t="s">
        <v>1233</v>
      </c>
      <c r="I334" s="80">
        <v>420.39</v>
      </c>
      <c r="J334" s="56"/>
    </row>
    <row r="335" spans="2:10" ht="30">
      <c r="B335" s="69">
        <v>327</v>
      </c>
      <c r="C335" s="71" t="s">
        <v>46</v>
      </c>
      <c r="D335" s="71" t="s">
        <v>14</v>
      </c>
      <c r="E335" s="54" t="s">
        <v>105</v>
      </c>
      <c r="F335" s="77" t="s">
        <v>1144</v>
      </c>
      <c r="G335" s="56" t="s">
        <v>1234</v>
      </c>
      <c r="H335" s="56" t="s">
        <v>1235</v>
      </c>
      <c r="I335" s="80">
        <v>12939.708000000001</v>
      </c>
      <c r="J335" s="56"/>
    </row>
    <row r="336" spans="2:10" ht="30">
      <c r="B336" s="69">
        <v>328</v>
      </c>
      <c r="C336" s="71" t="s">
        <v>46</v>
      </c>
      <c r="D336" s="71" t="s">
        <v>14</v>
      </c>
      <c r="E336" s="54" t="s">
        <v>1210</v>
      </c>
      <c r="F336" s="77" t="s">
        <v>1236</v>
      </c>
      <c r="G336" s="56" t="s">
        <v>1237</v>
      </c>
      <c r="H336" s="56" t="s">
        <v>1238</v>
      </c>
      <c r="I336" s="80">
        <v>355.34199999999998</v>
      </c>
      <c r="J336" s="56"/>
    </row>
    <row r="337" spans="2:10" ht="30">
      <c r="B337" s="69">
        <v>329</v>
      </c>
      <c r="C337" s="71" t="s">
        <v>46</v>
      </c>
      <c r="D337" s="71" t="s">
        <v>14</v>
      </c>
      <c r="E337" s="71" t="s">
        <v>1360</v>
      </c>
      <c r="F337" s="77" t="s">
        <v>1198</v>
      </c>
      <c r="G337" s="56" t="s">
        <v>1239</v>
      </c>
      <c r="H337" s="56" t="s">
        <v>1240</v>
      </c>
      <c r="I337" s="80">
        <v>362.00200000000001</v>
      </c>
      <c r="J337" s="56"/>
    </row>
    <row r="338" spans="2:10" ht="30">
      <c r="B338" s="69">
        <v>330</v>
      </c>
      <c r="C338" s="71" t="s">
        <v>46</v>
      </c>
      <c r="D338" s="71" t="s">
        <v>14</v>
      </c>
      <c r="E338" s="54" t="s">
        <v>105</v>
      </c>
      <c r="F338" s="77" t="s">
        <v>1241</v>
      </c>
      <c r="G338" s="56" t="s">
        <v>1242</v>
      </c>
      <c r="H338" s="56" t="s">
        <v>1243</v>
      </c>
      <c r="I338" s="80">
        <v>276.48</v>
      </c>
      <c r="J338" s="56"/>
    </row>
    <row r="339" spans="2:10" ht="31.5">
      <c r="B339" s="69">
        <v>331</v>
      </c>
      <c r="C339" s="71" t="s">
        <v>46</v>
      </c>
      <c r="D339" s="71" t="s">
        <v>14</v>
      </c>
      <c r="E339" s="54" t="s">
        <v>105</v>
      </c>
      <c r="F339" s="77" t="s">
        <v>1244</v>
      </c>
      <c r="G339" s="56" t="s">
        <v>1245</v>
      </c>
      <c r="H339" s="56" t="s">
        <v>1246</v>
      </c>
      <c r="I339" s="80">
        <v>1242.3130000000001</v>
      </c>
      <c r="J339" s="56"/>
    </row>
    <row r="340" spans="2:10" ht="31.5">
      <c r="B340" s="69">
        <v>332</v>
      </c>
      <c r="C340" s="71" t="s">
        <v>46</v>
      </c>
      <c r="D340" s="71" t="s">
        <v>14</v>
      </c>
      <c r="E340" s="54" t="s">
        <v>105</v>
      </c>
      <c r="F340" s="77" t="s">
        <v>1247</v>
      </c>
      <c r="G340" s="56" t="s">
        <v>1248</v>
      </c>
      <c r="H340" s="56" t="s">
        <v>1249</v>
      </c>
      <c r="I340" s="80">
        <v>141.98400000000001</v>
      </c>
      <c r="J340" s="56"/>
    </row>
    <row r="341" spans="2:10" ht="30">
      <c r="B341" s="69">
        <v>333</v>
      </c>
      <c r="C341" s="71" t="s">
        <v>46</v>
      </c>
      <c r="D341" s="71" t="s">
        <v>14</v>
      </c>
      <c r="E341" s="54" t="s">
        <v>1250</v>
      </c>
      <c r="F341" s="77" t="s">
        <v>1251</v>
      </c>
      <c r="G341" s="56" t="s">
        <v>1252</v>
      </c>
      <c r="H341" s="56" t="s">
        <v>1253</v>
      </c>
      <c r="I341" s="80">
        <v>692</v>
      </c>
      <c r="J341" s="56"/>
    </row>
    <row r="342" spans="2:10" ht="30">
      <c r="B342" s="69">
        <v>334</v>
      </c>
      <c r="C342" s="71" t="s">
        <v>46</v>
      </c>
      <c r="D342" s="71" t="s">
        <v>14</v>
      </c>
      <c r="E342" s="71" t="s">
        <v>1254</v>
      </c>
      <c r="F342" s="77" t="s">
        <v>1255</v>
      </c>
      <c r="G342" s="56" t="s">
        <v>1256</v>
      </c>
      <c r="H342" s="56" t="s">
        <v>1257</v>
      </c>
      <c r="I342" s="80">
        <v>1758.3720000000001</v>
      </c>
      <c r="J342" s="56"/>
    </row>
    <row r="343" spans="2:10" ht="30">
      <c r="B343" s="69">
        <v>335</v>
      </c>
      <c r="C343" s="71" t="s">
        <v>46</v>
      </c>
      <c r="D343" s="71" t="s">
        <v>14</v>
      </c>
      <c r="E343" s="71" t="s">
        <v>1370</v>
      </c>
      <c r="F343" s="77" t="s">
        <v>1258</v>
      </c>
      <c r="G343" s="56" t="s">
        <v>1259</v>
      </c>
      <c r="H343" s="56" t="s">
        <v>1260</v>
      </c>
      <c r="I343" s="80">
        <v>79.58</v>
      </c>
      <c r="J343" s="56"/>
    </row>
    <row r="344" spans="2:10" ht="30">
      <c r="B344" s="69">
        <v>336</v>
      </c>
      <c r="C344" s="71" t="s">
        <v>46</v>
      </c>
      <c r="D344" s="71" t="s">
        <v>14</v>
      </c>
      <c r="E344" s="54" t="s">
        <v>105</v>
      </c>
      <c r="F344" s="77" t="s">
        <v>1126</v>
      </c>
      <c r="G344" s="56" t="s">
        <v>1261</v>
      </c>
      <c r="H344" s="56" t="s">
        <v>1262</v>
      </c>
      <c r="I344" s="80">
        <v>1545.54</v>
      </c>
      <c r="J344" s="56"/>
    </row>
    <row r="345" spans="2:10" ht="30">
      <c r="B345" s="69">
        <v>337</v>
      </c>
      <c r="C345" s="71" t="s">
        <v>46</v>
      </c>
      <c r="D345" s="71" t="s">
        <v>14</v>
      </c>
      <c r="E345" s="71" t="s">
        <v>1369</v>
      </c>
      <c r="F345" s="77" t="s">
        <v>1263</v>
      </c>
      <c r="G345" s="56" t="s">
        <v>1264</v>
      </c>
      <c r="H345" s="56" t="s">
        <v>1265</v>
      </c>
      <c r="I345" s="80">
        <v>37.4</v>
      </c>
      <c r="J345" s="56"/>
    </row>
    <row r="346" spans="2:10" ht="30">
      <c r="B346" s="69">
        <v>338</v>
      </c>
      <c r="C346" s="71" t="s">
        <v>46</v>
      </c>
      <c r="D346" s="71" t="s">
        <v>14</v>
      </c>
      <c r="E346" s="54" t="s">
        <v>1362</v>
      </c>
      <c r="F346" s="77" t="s">
        <v>1266</v>
      </c>
      <c r="G346" s="56" t="s">
        <v>1267</v>
      </c>
      <c r="H346" s="56" t="s">
        <v>1268</v>
      </c>
      <c r="I346" s="80">
        <v>29.32</v>
      </c>
      <c r="J346" s="56"/>
    </row>
    <row r="347" spans="2:10" ht="30">
      <c r="B347" s="69">
        <v>339</v>
      </c>
      <c r="C347" s="71" t="s">
        <v>46</v>
      </c>
      <c r="D347" s="71" t="s">
        <v>14</v>
      </c>
      <c r="E347" s="71" t="s">
        <v>1363</v>
      </c>
      <c r="F347" s="77" t="s">
        <v>1269</v>
      </c>
      <c r="G347" s="56" t="s">
        <v>1270</v>
      </c>
      <c r="H347" s="56" t="s">
        <v>1271</v>
      </c>
      <c r="I347" s="80">
        <v>965.2</v>
      </c>
      <c r="J347" s="56"/>
    </row>
    <row r="348" spans="2:10" ht="30">
      <c r="B348" s="69">
        <v>340</v>
      </c>
      <c r="C348" s="71" t="s">
        <v>46</v>
      </c>
      <c r="D348" s="71" t="s">
        <v>14</v>
      </c>
      <c r="E348" s="54" t="s">
        <v>1363</v>
      </c>
      <c r="F348" s="77" t="s">
        <v>1269</v>
      </c>
      <c r="G348" s="56" t="s">
        <v>1270</v>
      </c>
      <c r="H348" s="56" t="s">
        <v>1272</v>
      </c>
      <c r="I348" s="80">
        <v>655.5</v>
      </c>
      <c r="J348" s="56"/>
    </row>
    <row r="349" spans="2:10" ht="30">
      <c r="B349" s="69">
        <v>341</v>
      </c>
      <c r="C349" s="71" t="s">
        <v>46</v>
      </c>
      <c r="D349" s="71" t="s">
        <v>14</v>
      </c>
      <c r="E349" s="54" t="s">
        <v>1368</v>
      </c>
      <c r="F349" s="77" t="s">
        <v>1273</v>
      </c>
      <c r="G349" s="56" t="s">
        <v>1274</v>
      </c>
      <c r="H349" s="56" t="s">
        <v>1275</v>
      </c>
      <c r="I349" s="80">
        <v>328.83800000000002</v>
      </c>
      <c r="J349" s="56"/>
    </row>
    <row r="350" spans="2:10" ht="30">
      <c r="B350" s="69">
        <v>342</v>
      </c>
      <c r="C350" s="71" t="s">
        <v>46</v>
      </c>
      <c r="D350" s="71" t="s">
        <v>14</v>
      </c>
      <c r="E350" s="71" t="s">
        <v>1360</v>
      </c>
      <c r="F350" s="77" t="s">
        <v>1276</v>
      </c>
      <c r="G350" s="56" t="s">
        <v>1277</v>
      </c>
      <c r="H350" s="56" t="s">
        <v>1278</v>
      </c>
      <c r="I350" s="80">
        <v>495.02</v>
      </c>
      <c r="J350" s="56"/>
    </row>
    <row r="351" spans="2:10" ht="30">
      <c r="B351" s="69">
        <v>343</v>
      </c>
      <c r="C351" s="71" t="s">
        <v>46</v>
      </c>
      <c r="D351" s="71" t="s">
        <v>14</v>
      </c>
      <c r="E351" s="54" t="s">
        <v>105</v>
      </c>
      <c r="F351" s="77" t="s">
        <v>1126</v>
      </c>
      <c r="G351" s="56" t="s">
        <v>1279</v>
      </c>
      <c r="H351" s="56" t="s">
        <v>1280</v>
      </c>
      <c r="I351" s="80">
        <v>645.49699999999996</v>
      </c>
      <c r="J351" s="56"/>
    </row>
    <row r="352" spans="2:10" ht="30">
      <c r="B352" s="69">
        <v>344</v>
      </c>
      <c r="C352" s="71" t="s">
        <v>46</v>
      </c>
      <c r="D352" s="71" t="s">
        <v>14</v>
      </c>
      <c r="E352" s="54" t="s">
        <v>105</v>
      </c>
      <c r="F352" s="77" t="s">
        <v>1126</v>
      </c>
      <c r="G352" s="56" t="s">
        <v>1279</v>
      </c>
      <c r="H352" s="56" t="s">
        <v>1281</v>
      </c>
      <c r="I352" s="80">
        <v>85.391000000000005</v>
      </c>
      <c r="J352" s="56"/>
    </row>
    <row r="353" spans="2:10" ht="30">
      <c r="B353" s="69">
        <v>345</v>
      </c>
      <c r="C353" s="71" t="s">
        <v>46</v>
      </c>
      <c r="D353" s="71" t="s">
        <v>14</v>
      </c>
      <c r="E353" s="54" t="s">
        <v>105</v>
      </c>
      <c r="F353" s="77" t="s">
        <v>1129</v>
      </c>
      <c r="G353" s="56" t="s">
        <v>1282</v>
      </c>
      <c r="H353" s="56" t="s">
        <v>1283</v>
      </c>
      <c r="I353" s="80">
        <v>2.6</v>
      </c>
      <c r="J353" s="56"/>
    </row>
    <row r="354" spans="2:10" ht="31.5">
      <c r="B354" s="69">
        <v>346</v>
      </c>
      <c r="C354" s="71" t="s">
        <v>46</v>
      </c>
      <c r="D354" s="71" t="s">
        <v>14</v>
      </c>
      <c r="E354" s="54" t="s">
        <v>1367</v>
      </c>
      <c r="F354" s="77" t="s">
        <v>1284</v>
      </c>
      <c r="G354" s="56" t="s">
        <v>1285</v>
      </c>
      <c r="H354" s="56" t="s">
        <v>1286</v>
      </c>
      <c r="I354" s="80">
        <v>89.820999999999998</v>
      </c>
      <c r="J354" s="56"/>
    </row>
    <row r="355" spans="2:10" ht="31.5">
      <c r="B355" s="69">
        <v>347</v>
      </c>
      <c r="C355" s="71" t="s">
        <v>46</v>
      </c>
      <c r="D355" s="71" t="s">
        <v>14</v>
      </c>
      <c r="E355" s="71" t="s">
        <v>1367</v>
      </c>
      <c r="F355" s="77" t="s">
        <v>1287</v>
      </c>
      <c r="G355" s="56" t="s">
        <v>1285</v>
      </c>
      <c r="H355" s="56" t="s">
        <v>1286</v>
      </c>
      <c r="I355" s="80">
        <v>73.835999999999999</v>
      </c>
      <c r="J355" s="56"/>
    </row>
    <row r="356" spans="2:10" ht="31.5">
      <c r="B356" s="69">
        <v>348</v>
      </c>
      <c r="C356" s="71" t="s">
        <v>46</v>
      </c>
      <c r="D356" s="71" t="s">
        <v>14</v>
      </c>
      <c r="E356" s="54" t="s">
        <v>1367</v>
      </c>
      <c r="F356" s="77" t="s">
        <v>1287</v>
      </c>
      <c r="G356" s="56" t="s">
        <v>1285</v>
      </c>
      <c r="H356" s="56" t="s">
        <v>1286</v>
      </c>
      <c r="I356" s="80">
        <v>35.015000000000001</v>
      </c>
      <c r="J356" s="56"/>
    </row>
    <row r="357" spans="2:10" ht="30">
      <c r="B357" s="69">
        <v>349</v>
      </c>
      <c r="C357" s="71" t="s">
        <v>46</v>
      </c>
      <c r="D357" s="71" t="s">
        <v>14</v>
      </c>
      <c r="E357" s="71" t="s">
        <v>104</v>
      </c>
      <c r="F357" s="77" t="s">
        <v>1288</v>
      </c>
      <c r="G357" s="56" t="s">
        <v>1289</v>
      </c>
      <c r="H357" s="56" t="s">
        <v>1289</v>
      </c>
      <c r="I357" s="80">
        <v>0</v>
      </c>
      <c r="J357" s="56"/>
    </row>
    <row r="358" spans="2:10" ht="30">
      <c r="B358" s="69">
        <v>350</v>
      </c>
      <c r="C358" s="71" t="s">
        <v>46</v>
      </c>
      <c r="D358" s="71" t="s">
        <v>14</v>
      </c>
      <c r="E358" s="54" t="s">
        <v>105</v>
      </c>
      <c r="F358" s="77" t="s">
        <v>1290</v>
      </c>
      <c r="G358" s="56" t="s">
        <v>1291</v>
      </c>
      <c r="H358" s="56" t="s">
        <v>1292</v>
      </c>
      <c r="I358" s="80">
        <v>79.164000000000001</v>
      </c>
      <c r="J358" s="56"/>
    </row>
    <row r="359" spans="2:10" ht="30">
      <c r="B359" s="69">
        <v>351</v>
      </c>
      <c r="C359" s="71" t="s">
        <v>46</v>
      </c>
      <c r="D359" s="71" t="s">
        <v>14</v>
      </c>
      <c r="E359" s="54" t="s">
        <v>105</v>
      </c>
      <c r="F359" s="77" t="s">
        <v>1126</v>
      </c>
      <c r="G359" s="56" t="s">
        <v>1293</v>
      </c>
      <c r="H359" s="56" t="s">
        <v>1294</v>
      </c>
      <c r="I359" s="80">
        <v>1128.8399999999999</v>
      </c>
      <c r="J359" s="56"/>
    </row>
    <row r="360" spans="2:10" ht="30">
      <c r="B360" s="69">
        <v>352</v>
      </c>
      <c r="C360" s="71" t="s">
        <v>46</v>
      </c>
      <c r="D360" s="71" t="s">
        <v>14</v>
      </c>
      <c r="E360" s="54" t="s">
        <v>105</v>
      </c>
      <c r="F360" s="77" t="s">
        <v>1295</v>
      </c>
      <c r="G360" s="56" t="s">
        <v>1296</v>
      </c>
      <c r="H360" s="56" t="s">
        <v>1297</v>
      </c>
      <c r="I360" s="80">
        <v>300.67399999999998</v>
      </c>
      <c r="J360" s="56"/>
    </row>
    <row r="361" spans="2:10" ht="30">
      <c r="B361" s="69">
        <v>353</v>
      </c>
      <c r="C361" s="71" t="s">
        <v>46</v>
      </c>
      <c r="D361" s="71" t="s">
        <v>14</v>
      </c>
      <c r="E361" s="71" t="s">
        <v>1366</v>
      </c>
      <c r="F361" s="77" t="s">
        <v>1298</v>
      </c>
      <c r="G361" s="56" t="s">
        <v>1299</v>
      </c>
      <c r="H361" s="56" t="s">
        <v>1300</v>
      </c>
      <c r="I361" s="80">
        <v>991.08199999999999</v>
      </c>
      <c r="J361" s="56"/>
    </row>
    <row r="362" spans="2:10" ht="30">
      <c r="B362" s="69">
        <v>354</v>
      </c>
      <c r="C362" s="71" t="s">
        <v>46</v>
      </c>
      <c r="D362" s="71" t="s">
        <v>14</v>
      </c>
      <c r="E362" s="54" t="s">
        <v>105</v>
      </c>
      <c r="F362" s="77" t="s">
        <v>1301</v>
      </c>
      <c r="G362" s="56" t="s">
        <v>1302</v>
      </c>
      <c r="H362" s="56" t="s">
        <v>1303</v>
      </c>
      <c r="I362" s="80">
        <v>2053.413</v>
      </c>
      <c r="J362" s="56"/>
    </row>
    <row r="363" spans="2:10" ht="30">
      <c r="B363" s="69">
        <v>355</v>
      </c>
      <c r="C363" s="71" t="s">
        <v>46</v>
      </c>
      <c r="D363" s="71" t="s">
        <v>14</v>
      </c>
      <c r="E363" s="54" t="s">
        <v>105</v>
      </c>
      <c r="F363" s="77" t="s">
        <v>1304</v>
      </c>
      <c r="G363" s="56" t="s">
        <v>1305</v>
      </c>
      <c r="H363" s="56" t="s">
        <v>1306</v>
      </c>
      <c r="I363" s="80">
        <v>41929.902000000002</v>
      </c>
      <c r="J363" s="56"/>
    </row>
    <row r="364" spans="2:10" ht="30">
      <c r="B364" s="69">
        <v>356</v>
      </c>
      <c r="C364" s="71" t="s">
        <v>46</v>
      </c>
      <c r="D364" s="71" t="s">
        <v>14</v>
      </c>
      <c r="E364" s="54" t="s">
        <v>105</v>
      </c>
      <c r="F364" s="77" t="s">
        <v>1307</v>
      </c>
      <c r="G364" s="56" t="s">
        <v>1308</v>
      </c>
      <c r="H364" s="56" t="s">
        <v>1309</v>
      </c>
      <c r="I364" s="82">
        <v>177.93</v>
      </c>
      <c r="J364" s="56"/>
    </row>
    <row r="365" spans="2:10" ht="30">
      <c r="B365" s="69">
        <v>357</v>
      </c>
      <c r="C365" s="71" t="s">
        <v>46</v>
      </c>
      <c r="D365" s="71" t="s">
        <v>14</v>
      </c>
      <c r="E365" s="54" t="s">
        <v>105</v>
      </c>
      <c r="F365" s="77" t="s">
        <v>1310</v>
      </c>
      <c r="G365" s="56" t="s">
        <v>1311</v>
      </c>
      <c r="H365" s="56" t="s">
        <v>1312</v>
      </c>
      <c r="I365" s="80">
        <v>169.214</v>
      </c>
      <c r="J365" s="56"/>
    </row>
    <row r="366" spans="2:10" ht="30">
      <c r="B366" s="69">
        <v>358</v>
      </c>
      <c r="C366" s="71" t="s">
        <v>46</v>
      </c>
      <c r="D366" s="71" t="s">
        <v>14</v>
      </c>
      <c r="E366" s="54" t="s">
        <v>105</v>
      </c>
      <c r="F366" s="77" t="s">
        <v>1313</v>
      </c>
      <c r="G366" s="56" t="s">
        <v>1314</v>
      </c>
      <c r="H366" s="56" t="s">
        <v>1315</v>
      </c>
      <c r="I366" s="83">
        <v>264.62</v>
      </c>
      <c r="J366" s="56"/>
    </row>
    <row r="367" spans="2:10" ht="30">
      <c r="B367" s="69">
        <v>359</v>
      </c>
      <c r="C367" s="71" t="s">
        <v>46</v>
      </c>
      <c r="D367" s="71" t="s">
        <v>14</v>
      </c>
      <c r="E367" s="54" t="s">
        <v>105</v>
      </c>
      <c r="F367" s="77" t="s">
        <v>1316</v>
      </c>
      <c r="G367" s="56" t="s">
        <v>1317</v>
      </c>
      <c r="H367" s="56" t="s">
        <v>1318</v>
      </c>
      <c r="I367" s="80">
        <v>157.56800000000001</v>
      </c>
      <c r="J367" s="56"/>
    </row>
    <row r="368" spans="2:10" ht="30">
      <c r="B368" s="69">
        <v>360</v>
      </c>
      <c r="C368" s="71" t="s">
        <v>46</v>
      </c>
      <c r="D368" s="71" t="s">
        <v>14</v>
      </c>
      <c r="E368" s="54" t="s">
        <v>102</v>
      </c>
      <c r="F368" s="77" t="s">
        <v>1319</v>
      </c>
      <c r="G368" s="56" t="s">
        <v>1320</v>
      </c>
      <c r="H368" s="56" t="s">
        <v>1321</v>
      </c>
      <c r="I368" s="80">
        <v>39.235999999999997</v>
      </c>
      <c r="J368" s="56"/>
    </row>
    <row r="369" spans="2:16" ht="30">
      <c r="B369" s="69">
        <v>361</v>
      </c>
      <c r="C369" s="71" t="s">
        <v>46</v>
      </c>
      <c r="D369" s="71" t="s">
        <v>14</v>
      </c>
      <c r="E369" s="54" t="s">
        <v>105</v>
      </c>
      <c r="F369" s="77" t="s">
        <v>1322</v>
      </c>
      <c r="G369" s="56" t="s">
        <v>1323</v>
      </c>
      <c r="H369" s="56" t="s">
        <v>1324</v>
      </c>
      <c r="I369" s="84">
        <v>1224</v>
      </c>
      <c r="J369" s="56"/>
    </row>
    <row r="370" spans="2:16" ht="30">
      <c r="B370" s="69">
        <v>362</v>
      </c>
      <c r="C370" s="71" t="s">
        <v>46</v>
      </c>
      <c r="D370" s="71" t="s">
        <v>14</v>
      </c>
      <c r="E370" s="54" t="s">
        <v>105</v>
      </c>
      <c r="F370" s="77" t="s">
        <v>1325</v>
      </c>
      <c r="G370" s="56" t="s">
        <v>1326</v>
      </c>
      <c r="H370" s="56" t="s">
        <v>1327</v>
      </c>
      <c r="I370" s="83">
        <v>673.92</v>
      </c>
      <c r="J370" s="56"/>
    </row>
    <row r="371" spans="2:16" ht="30">
      <c r="B371" s="69">
        <v>363</v>
      </c>
      <c r="C371" s="71" t="s">
        <v>46</v>
      </c>
      <c r="D371" s="71" t="s">
        <v>14</v>
      </c>
      <c r="E371" s="54" t="s">
        <v>105</v>
      </c>
      <c r="F371" s="77" t="s">
        <v>1328</v>
      </c>
      <c r="G371" s="56" t="s">
        <v>1329</v>
      </c>
      <c r="H371" s="56" t="s">
        <v>1330</v>
      </c>
      <c r="I371" s="80">
        <v>384.31</v>
      </c>
      <c r="J371" s="56"/>
    </row>
    <row r="372" spans="2:16" ht="30">
      <c r="B372" s="69">
        <v>364</v>
      </c>
      <c r="C372" s="71" t="s">
        <v>46</v>
      </c>
      <c r="D372" s="71" t="s">
        <v>14</v>
      </c>
      <c r="E372" s="54" t="s">
        <v>105</v>
      </c>
      <c r="F372" s="77" t="s">
        <v>413</v>
      </c>
      <c r="G372" s="56" t="s">
        <v>1331</v>
      </c>
      <c r="H372" s="56" t="s">
        <v>1332</v>
      </c>
      <c r="I372" s="80">
        <v>138.995</v>
      </c>
      <c r="J372" s="56"/>
    </row>
    <row r="373" spans="2:16" ht="30">
      <c r="B373" s="69">
        <v>365</v>
      </c>
      <c r="C373" s="71" t="s">
        <v>46</v>
      </c>
      <c r="D373" s="71" t="s">
        <v>14</v>
      </c>
      <c r="E373" s="54" t="s">
        <v>105</v>
      </c>
      <c r="F373" s="77" t="s">
        <v>95</v>
      </c>
      <c r="G373" s="56" t="s">
        <v>1333</v>
      </c>
      <c r="H373" s="56" t="s">
        <v>1334</v>
      </c>
      <c r="I373" s="80">
        <v>41.6</v>
      </c>
      <c r="J373" s="56"/>
    </row>
    <row r="374" spans="2:16" ht="30">
      <c r="B374" s="69">
        <v>366</v>
      </c>
      <c r="C374" s="71" t="s">
        <v>46</v>
      </c>
      <c r="D374" s="71" t="s">
        <v>14</v>
      </c>
      <c r="E374" s="71" t="s">
        <v>419</v>
      </c>
      <c r="F374" s="77" t="s">
        <v>1335</v>
      </c>
      <c r="G374" s="56" t="s">
        <v>1336</v>
      </c>
      <c r="H374" s="56" t="s">
        <v>1337</v>
      </c>
      <c r="I374" s="80">
        <v>654</v>
      </c>
      <c r="J374" s="56"/>
    </row>
    <row r="375" spans="2:16" ht="30">
      <c r="B375" s="69">
        <v>367</v>
      </c>
      <c r="C375" s="71" t="s">
        <v>46</v>
      </c>
      <c r="D375" s="71" t="s">
        <v>14</v>
      </c>
      <c r="E375" s="54" t="s">
        <v>105</v>
      </c>
      <c r="F375" s="77" t="s">
        <v>1241</v>
      </c>
      <c r="G375" s="56" t="s">
        <v>1338</v>
      </c>
      <c r="H375" s="56" t="s">
        <v>1339</v>
      </c>
      <c r="I375" s="80">
        <v>2111.1880000000001</v>
      </c>
      <c r="J375" s="56"/>
    </row>
    <row r="376" spans="2:16" ht="30">
      <c r="B376" s="69">
        <v>368</v>
      </c>
      <c r="C376" s="71" t="s">
        <v>46</v>
      </c>
      <c r="D376" s="71" t="s">
        <v>14</v>
      </c>
      <c r="E376" s="71" t="s">
        <v>1360</v>
      </c>
      <c r="F376" s="77" t="s">
        <v>1198</v>
      </c>
      <c r="G376" s="56" t="s">
        <v>1340</v>
      </c>
      <c r="H376" s="56" t="s">
        <v>1341</v>
      </c>
      <c r="I376" s="80">
        <v>336</v>
      </c>
      <c r="J376" s="56"/>
    </row>
    <row r="377" spans="2:16" ht="31.5">
      <c r="B377" s="69">
        <v>369</v>
      </c>
      <c r="C377" s="71" t="s">
        <v>46</v>
      </c>
      <c r="D377" s="71" t="s">
        <v>14</v>
      </c>
      <c r="E377" s="71" t="s">
        <v>117</v>
      </c>
      <c r="F377" s="85" t="s">
        <v>1342</v>
      </c>
      <c r="G377" s="56" t="s">
        <v>1343</v>
      </c>
      <c r="H377" s="56" t="s">
        <v>1344</v>
      </c>
      <c r="I377" s="80">
        <v>2985.1149999999998</v>
      </c>
      <c r="J377" s="56"/>
    </row>
    <row r="378" spans="2:16" ht="31.5">
      <c r="B378" s="69">
        <v>370</v>
      </c>
      <c r="C378" s="71" t="s">
        <v>46</v>
      </c>
      <c r="D378" s="71" t="s">
        <v>14</v>
      </c>
      <c r="E378" s="54" t="s">
        <v>1365</v>
      </c>
      <c r="F378" s="85" t="s">
        <v>1345</v>
      </c>
      <c r="G378" s="56" t="s">
        <v>1346</v>
      </c>
      <c r="H378" s="56" t="s">
        <v>1347</v>
      </c>
      <c r="I378" s="80">
        <v>814.553</v>
      </c>
      <c r="J378" s="56"/>
      <c r="O378" s="88"/>
      <c r="P378" s="88"/>
    </row>
    <row r="379" spans="2:16" ht="30">
      <c r="B379" s="69">
        <v>371</v>
      </c>
      <c r="C379" s="71" t="s">
        <v>46</v>
      </c>
      <c r="D379" s="71" t="s">
        <v>14</v>
      </c>
      <c r="E379" s="54" t="s">
        <v>105</v>
      </c>
      <c r="F379" s="77" t="s">
        <v>1348</v>
      </c>
      <c r="G379" s="56" t="s">
        <v>1349</v>
      </c>
      <c r="H379" s="56" t="s">
        <v>1350</v>
      </c>
      <c r="I379" s="80">
        <v>1060.559</v>
      </c>
      <c r="J379" s="56"/>
    </row>
    <row r="380" spans="2:16" ht="30">
      <c r="B380" s="69">
        <v>372</v>
      </c>
      <c r="C380" s="71" t="s">
        <v>46</v>
      </c>
      <c r="D380" s="71" t="s">
        <v>14</v>
      </c>
      <c r="E380" s="54" t="s">
        <v>105</v>
      </c>
      <c r="F380" s="85" t="s">
        <v>1351</v>
      </c>
      <c r="G380" s="56" t="s">
        <v>1352</v>
      </c>
      <c r="H380" s="56" t="s">
        <v>1353</v>
      </c>
      <c r="I380" s="82">
        <v>669.13</v>
      </c>
      <c r="J380" s="56"/>
    </row>
    <row r="381" spans="2:16" ht="45">
      <c r="B381" s="69">
        <v>373</v>
      </c>
      <c r="C381" s="74" t="s">
        <v>504</v>
      </c>
      <c r="D381" s="47" t="s">
        <v>14</v>
      </c>
      <c r="E381" s="54" t="s">
        <v>505</v>
      </c>
      <c r="F381" s="69" t="s">
        <v>1371</v>
      </c>
      <c r="G381" s="86" t="s">
        <v>1372</v>
      </c>
      <c r="H381" s="86" t="s">
        <v>1373</v>
      </c>
      <c r="I381" s="87">
        <v>133</v>
      </c>
      <c r="J381" s="56"/>
    </row>
    <row r="382" spans="2:16" ht="45">
      <c r="B382" s="69">
        <v>374</v>
      </c>
      <c r="C382" s="74" t="s">
        <v>504</v>
      </c>
      <c r="D382" s="47" t="s">
        <v>14</v>
      </c>
      <c r="E382" s="54" t="s">
        <v>505</v>
      </c>
      <c r="F382" s="69" t="s">
        <v>1374</v>
      </c>
      <c r="G382" s="86" t="s">
        <v>1375</v>
      </c>
      <c r="H382" s="86" t="s">
        <v>1376</v>
      </c>
      <c r="I382" s="87">
        <v>468</v>
      </c>
      <c r="J382" s="56"/>
    </row>
    <row r="383" spans="2:16" ht="45">
      <c r="B383" s="69">
        <v>375</v>
      </c>
      <c r="C383" s="89" t="s">
        <v>504</v>
      </c>
      <c r="D383" s="97" t="s">
        <v>14</v>
      </c>
      <c r="E383" s="98" t="s">
        <v>505</v>
      </c>
      <c r="F383" s="90" t="s">
        <v>1377</v>
      </c>
      <c r="G383" s="99" t="s">
        <v>1378</v>
      </c>
      <c r="H383" s="100" t="s">
        <v>1379</v>
      </c>
      <c r="I383" s="101">
        <v>1157</v>
      </c>
      <c r="J383" s="102"/>
    </row>
    <row r="384" spans="2:16" ht="45">
      <c r="B384" s="69">
        <v>376</v>
      </c>
      <c r="C384" s="69" t="s">
        <v>480</v>
      </c>
      <c r="D384" s="104" t="s">
        <v>14</v>
      </c>
      <c r="E384" s="105" t="s">
        <v>481</v>
      </c>
      <c r="F384" s="106" t="s">
        <v>1380</v>
      </c>
      <c r="G384" s="107" t="s">
        <v>1381</v>
      </c>
      <c r="H384" s="107" t="s">
        <v>1382</v>
      </c>
      <c r="I384" s="108">
        <v>122</v>
      </c>
      <c r="J384" s="69"/>
    </row>
    <row r="385" spans="2:10" ht="45">
      <c r="B385" s="69">
        <v>377</v>
      </c>
      <c r="C385" s="69" t="s">
        <v>480</v>
      </c>
      <c r="D385" s="104" t="s">
        <v>14</v>
      </c>
      <c r="E385" s="105" t="s">
        <v>481</v>
      </c>
      <c r="F385" s="106" t="s">
        <v>1383</v>
      </c>
      <c r="G385" s="107" t="s">
        <v>1384</v>
      </c>
      <c r="H385" s="107" t="s">
        <v>1385</v>
      </c>
      <c r="I385" s="108">
        <v>6330</v>
      </c>
      <c r="J385" s="69"/>
    </row>
    <row r="386" spans="2:10" ht="47.25">
      <c r="B386" s="69">
        <v>378</v>
      </c>
      <c r="C386" s="69" t="s">
        <v>480</v>
      </c>
      <c r="D386" s="104" t="s">
        <v>14</v>
      </c>
      <c r="E386" s="105" t="s">
        <v>481</v>
      </c>
      <c r="F386" s="106" t="s">
        <v>1386</v>
      </c>
      <c r="G386" s="107" t="s">
        <v>1387</v>
      </c>
      <c r="H386" s="107" t="s">
        <v>1388</v>
      </c>
      <c r="I386" s="108">
        <v>948</v>
      </c>
      <c r="J386" s="69"/>
    </row>
    <row r="387" spans="2:10" ht="45">
      <c r="B387" s="69">
        <v>379</v>
      </c>
      <c r="C387" s="69" t="s">
        <v>480</v>
      </c>
      <c r="D387" s="104" t="s">
        <v>14</v>
      </c>
      <c r="E387" s="105" t="s">
        <v>481</v>
      </c>
      <c r="F387" s="106" t="s">
        <v>1389</v>
      </c>
      <c r="G387" s="107" t="s">
        <v>1390</v>
      </c>
      <c r="H387" s="107" t="s">
        <v>1391</v>
      </c>
      <c r="I387" s="108">
        <v>976</v>
      </c>
      <c r="J387" s="69"/>
    </row>
    <row r="388" spans="2:10" ht="45">
      <c r="B388" s="69">
        <v>380</v>
      </c>
      <c r="C388" s="69" t="s">
        <v>480</v>
      </c>
      <c r="D388" s="104" t="s">
        <v>14</v>
      </c>
      <c r="E388" s="105" t="s">
        <v>481</v>
      </c>
      <c r="F388" s="106" t="s">
        <v>1392</v>
      </c>
      <c r="G388" s="107" t="s">
        <v>1390</v>
      </c>
      <c r="H388" s="107" t="s">
        <v>1393</v>
      </c>
      <c r="I388" s="108">
        <v>394</v>
      </c>
      <c r="J388" s="69"/>
    </row>
    <row r="389" spans="2:10" ht="45">
      <c r="B389" s="69">
        <v>381</v>
      </c>
      <c r="C389" s="69" t="s">
        <v>480</v>
      </c>
      <c r="D389" s="104" t="s">
        <v>14</v>
      </c>
      <c r="E389" s="105" t="s">
        <v>481</v>
      </c>
      <c r="F389" s="106" t="s">
        <v>1394</v>
      </c>
      <c r="G389" s="107" t="s">
        <v>1395</v>
      </c>
      <c r="H389" s="107" t="s">
        <v>1396</v>
      </c>
      <c r="I389" s="108">
        <v>656</v>
      </c>
      <c r="J389" s="69"/>
    </row>
    <row r="390" spans="2:10" ht="45">
      <c r="B390" s="69">
        <v>382</v>
      </c>
      <c r="C390" s="69" t="s">
        <v>480</v>
      </c>
      <c r="D390" s="104" t="s">
        <v>14</v>
      </c>
      <c r="E390" s="105" t="s">
        <v>481</v>
      </c>
      <c r="F390" s="106" t="s">
        <v>1397</v>
      </c>
      <c r="G390" s="107" t="s">
        <v>1398</v>
      </c>
      <c r="H390" s="107" t="s">
        <v>1399</v>
      </c>
      <c r="I390" s="108">
        <v>1110</v>
      </c>
      <c r="J390" s="69"/>
    </row>
    <row r="391" spans="2:10" ht="45">
      <c r="B391" s="69">
        <v>383</v>
      </c>
      <c r="C391" s="69" t="s">
        <v>480</v>
      </c>
      <c r="D391" s="104" t="s">
        <v>14</v>
      </c>
      <c r="E391" s="105" t="s">
        <v>481</v>
      </c>
      <c r="F391" s="106" t="s">
        <v>1400</v>
      </c>
      <c r="G391" s="107" t="s">
        <v>1401</v>
      </c>
      <c r="H391" s="107" t="s">
        <v>1402</v>
      </c>
      <c r="I391" s="108">
        <v>0</v>
      </c>
      <c r="J391" s="69"/>
    </row>
    <row r="392" spans="2:10" ht="45">
      <c r="B392" s="69">
        <v>384</v>
      </c>
      <c r="C392" s="69" t="s">
        <v>480</v>
      </c>
      <c r="D392" s="104" t="s">
        <v>14</v>
      </c>
      <c r="E392" s="105" t="s">
        <v>481</v>
      </c>
      <c r="F392" s="106" t="s">
        <v>1403</v>
      </c>
      <c r="G392" s="107" t="s">
        <v>1404</v>
      </c>
      <c r="H392" s="107" t="s">
        <v>1405</v>
      </c>
      <c r="I392" s="108">
        <v>1057</v>
      </c>
      <c r="J392" s="69"/>
    </row>
    <row r="393" spans="2:10" ht="31.5">
      <c r="B393" s="69">
        <v>385</v>
      </c>
      <c r="C393" s="92" t="s">
        <v>46</v>
      </c>
      <c r="D393" s="92" t="s">
        <v>14</v>
      </c>
      <c r="E393" s="92" t="s">
        <v>1406</v>
      </c>
      <c r="F393" s="110" t="s">
        <v>1407</v>
      </c>
      <c r="G393" s="110" t="s">
        <v>1408</v>
      </c>
      <c r="H393" s="110" t="s">
        <v>1409</v>
      </c>
      <c r="I393" s="93">
        <v>114.373</v>
      </c>
      <c r="J393" s="56"/>
    </row>
    <row r="394" spans="2:10" ht="31.5">
      <c r="B394" s="69">
        <v>386</v>
      </c>
      <c r="C394" s="103" t="s">
        <v>46</v>
      </c>
      <c r="D394" s="103" t="s">
        <v>14</v>
      </c>
      <c r="E394" s="103" t="s">
        <v>1410</v>
      </c>
      <c r="F394" s="111" t="s">
        <v>1411</v>
      </c>
      <c r="G394" s="111" t="s">
        <v>1412</v>
      </c>
      <c r="H394" s="111" t="s">
        <v>1413</v>
      </c>
      <c r="I394" s="112">
        <v>145.32</v>
      </c>
      <c r="J394" s="61"/>
    </row>
    <row r="395" spans="2:10" ht="31.5">
      <c r="B395" s="69">
        <v>387</v>
      </c>
      <c r="C395" s="92" t="s">
        <v>46</v>
      </c>
      <c r="D395" s="92" t="s">
        <v>14</v>
      </c>
      <c r="E395" s="92" t="s">
        <v>398</v>
      </c>
      <c r="F395" s="113" t="s">
        <v>1414</v>
      </c>
      <c r="G395" s="113" t="s">
        <v>1415</v>
      </c>
      <c r="H395" s="113" t="s">
        <v>1416</v>
      </c>
      <c r="I395" s="93">
        <v>687.90300000000002</v>
      </c>
      <c r="J395" s="91"/>
    </row>
    <row r="396" spans="2:10" ht="31.5">
      <c r="B396" s="69">
        <v>388</v>
      </c>
      <c r="C396" s="92" t="s">
        <v>46</v>
      </c>
      <c r="D396" s="92" t="s">
        <v>14</v>
      </c>
      <c r="E396" s="92" t="s">
        <v>105</v>
      </c>
      <c r="F396" s="113" t="s">
        <v>1417</v>
      </c>
      <c r="G396" s="113" t="s">
        <v>1418</v>
      </c>
      <c r="H396" s="113" t="s">
        <v>1419</v>
      </c>
      <c r="I396" s="93">
        <v>114.31699999999999</v>
      </c>
      <c r="J396" s="91"/>
    </row>
    <row r="397" spans="2:10" ht="31.5">
      <c r="B397" s="69">
        <v>389</v>
      </c>
      <c r="C397" s="92" t="s">
        <v>46</v>
      </c>
      <c r="D397" s="92" t="s">
        <v>14</v>
      </c>
      <c r="E397" s="92" t="s">
        <v>105</v>
      </c>
      <c r="F397" s="113" t="s">
        <v>1420</v>
      </c>
      <c r="G397" s="113" t="s">
        <v>1421</v>
      </c>
      <c r="H397" s="113" t="s">
        <v>1422</v>
      </c>
      <c r="I397" s="93">
        <v>119.134</v>
      </c>
      <c r="J397" s="91"/>
    </row>
    <row r="398" spans="2:10" ht="31.5">
      <c r="B398" s="69">
        <v>390</v>
      </c>
      <c r="C398" s="92" t="s">
        <v>46</v>
      </c>
      <c r="D398" s="92" t="s">
        <v>14</v>
      </c>
      <c r="E398" s="92" t="s">
        <v>105</v>
      </c>
      <c r="F398" s="113" t="s">
        <v>1423</v>
      </c>
      <c r="G398" s="113" t="s">
        <v>1424</v>
      </c>
      <c r="H398" s="113" t="s">
        <v>1425</v>
      </c>
      <c r="I398" s="93">
        <v>11.972</v>
      </c>
      <c r="J398" s="91"/>
    </row>
    <row r="399" spans="2:10" ht="31.5">
      <c r="B399" s="69">
        <v>391</v>
      </c>
      <c r="C399" s="92" t="s">
        <v>46</v>
      </c>
      <c r="D399" s="92" t="s">
        <v>14</v>
      </c>
      <c r="E399" s="92" t="s">
        <v>105</v>
      </c>
      <c r="F399" s="113" t="s">
        <v>1426</v>
      </c>
      <c r="G399" s="113" t="s">
        <v>1427</v>
      </c>
      <c r="H399" s="113" t="s">
        <v>1428</v>
      </c>
      <c r="I399" s="93">
        <v>82.046999999999997</v>
      </c>
      <c r="J399" s="91"/>
    </row>
    <row r="400" spans="2:10" ht="31.5">
      <c r="B400" s="69">
        <v>392</v>
      </c>
      <c r="C400" s="92" t="s">
        <v>46</v>
      </c>
      <c r="D400" s="92" t="s">
        <v>14</v>
      </c>
      <c r="E400" s="92" t="s">
        <v>105</v>
      </c>
      <c r="F400" s="113" t="s">
        <v>1429</v>
      </c>
      <c r="G400" s="113" t="s">
        <v>1430</v>
      </c>
      <c r="H400" s="113" t="s">
        <v>1431</v>
      </c>
      <c r="I400" s="93">
        <v>84.066999999999993</v>
      </c>
      <c r="J400" s="91"/>
    </row>
    <row r="401" spans="2:10" ht="31.5">
      <c r="B401" s="69">
        <v>393</v>
      </c>
      <c r="C401" s="92" t="s">
        <v>46</v>
      </c>
      <c r="D401" s="92" t="s">
        <v>14</v>
      </c>
      <c r="E401" s="92" t="s">
        <v>105</v>
      </c>
      <c r="F401" s="113" t="s">
        <v>1432</v>
      </c>
      <c r="G401" s="113" t="s">
        <v>1433</v>
      </c>
      <c r="H401" s="113" t="s">
        <v>1434</v>
      </c>
      <c r="I401" s="95">
        <v>4017.06</v>
      </c>
      <c r="J401" s="91"/>
    </row>
    <row r="402" spans="2:10" ht="31.5">
      <c r="B402" s="69">
        <v>394</v>
      </c>
      <c r="C402" s="92" t="s">
        <v>46</v>
      </c>
      <c r="D402" s="92" t="s">
        <v>14</v>
      </c>
      <c r="E402" s="92" t="s">
        <v>105</v>
      </c>
      <c r="F402" s="113" t="s">
        <v>1435</v>
      </c>
      <c r="G402" s="113" t="s">
        <v>1436</v>
      </c>
      <c r="H402" s="113" t="s">
        <v>1437</v>
      </c>
      <c r="I402" s="95">
        <v>207.6</v>
      </c>
      <c r="J402" s="91"/>
    </row>
    <row r="403" spans="2:10" ht="31.5">
      <c r="B403" s="69">
        <v>395</v>
      </c>
      <c r="C403" s="92" t="s">
        <v>46</v>
      </c>
      <c r="D403" s="92" t="s">
        <v>14</v>
      </c>
      <c r="E403" s="92" t="s">
        <v>1438</v>
      </c>
      <c r="F403" s="113" t="s">
        <v>1439</v>
      </c>
      <c r="G403" s="113" t="s">
        <v>1440</v>
      </c>
      <c r="H403" s="113" t="s">
        <v>1441</v>
      </c>
      <c r="I403" s="95">
        <v>692</v>
      </c>
      <c r="J403" s="91"/>
    </row>
    <row r="404" spans="2:10" ht="31.5">
      <c r="B404" s="69">
        <v>396</v>
      </c>
      <c r="C404" s="92" t="s">
        <v>46</v>
      </c>
      <c r="D404" s="92" t="s">
        <v>14</v>
      </c>
      <c r="E404" s="92" t="s">
        <v>1442</v>
      </c>
      <c r="F404" s="113" t="s">
        <v>1443</v>
      </c>
      <c r="G404" s="113" t="s">
        <v>1444</v>
      </c>
      <c r="H404" s="113" t="s">
        <v>1444</v>
      </c>
      <c r="I404" s="95">
        <v>0</v>
      </c>
      <c r="J404" s="91"/>
    </row>
    <row r="405" spans="2:10" ht="31.5">
      <c r="B405" s="69">
        <v>397</v>
      </c>
      <c r="C405" s="92" t="s">
        <v>46</v>
      </c>
      <c r="D405" s="92" t="s">
        <v>14</v>
      </c>
      <c r="E405" s="92" t="s">
        <v>105</v>
      </c>
      <c r="F405" s="113" t="s">
        <v>1435</v>
      </c>
      <c r="G405" s="113" t="s">
        <v>1445</v>
      </c>
      <c r="H405" s="113" t="s">
        <v>1446</v>
      </c>
      <c r="I405" s="95">
        <v>577.5</v>
      </c>
      <c r="J405" s="91"/>
    </row>
    <row r="406" spans="2:10" ht="31.5">
      <c r="B406" s="69">
        <v>398</v>
      </c>
      <c r="C406" s="92" t="s">
        <v>46</v>
      </c>
      <c r="D406" s="92" t="s">
        <v>14</v>
      </c>
      <c r="E406" s="92" t="s">
        <v>105</v>
      </c>
      <c r="F406" s="113" t="s">
        <v>1435</v>
      </c>
      <c r="G406" s="113" t="s">
        <v>1445</v>
      </c>
      <c r="H406" s="113" t="s">
        <v>1447</v>
      </c>
      <c r="I406" s="95">
        <v>729</v>
      </c>
      <c r="J406" s="91"/>
    </row>
    <row r="407" spans="2:10" ht="31.5">
      <c r="B407" s="69">
        <v>399</v>
      </c>
      <c r="C407" s="92" t="s">
        <v>46</v>
      </c>
      <c r="D407" s="92" t="s">
        <v>14</v>
      </c>
      <c r="E407" s="92" t="s">
        <v>1448</v>
      </c>
      <c r="F407" s="113" t="s">
        <v>1449</v>
      </c>
      <c r="G407" s="113" t="s">
        <v>1450</v>
      </c>
      <c r="H407" s="113" t="s">
        <v>1451</v>
      </c>
      <c r="I407" s="95">
        <v>0</v>
      </c>
      <c r="J407" s="91" t="s">
        <v>1452</v>
      </c>
    </row>
    <row r="408" spans="2:10" ht="31.5">
      <c r="B408" s="69">
        <v>400</v>
      </c>
      <c r="C408" s="92" t="s">
        <v>46</v>
      </c>
      <c r="D408" s="92" t="s">
        <v>14</v>
      </c>
      <c r="E408" s="92" t="s">
        <v>105</v>
      </c>
      <c r="F408" s="113" t="s">
        <v>1453</v>
      </c>
      <c r="G408" s="113" t="s">
        <v>1454</v>
      </c>
      <c r="H408" s="113" t="s">
        <v>1455</v>
      </c>
      <c r="I408" s="95">
        <v>78.989999999999995</v>
      </c>
      <c r="J408" s="91"/>
    </row>
    <row r="409" spans="2:10" ht="31.5">
      <c r="B409" s="69">
        <v>401</v>
      </c>
      <c r="C409" s="92" t="s">
        <v>46</v>
      </c>
      <c r="D409" s="92" t="s">
        <v>14</v>
      </c>
      <c r="E409" s="92" t="s">
        <v>105</v>
      </c>
      <c r="F409" s="113" t="s">
        <v>1456</v>
      </c>
      <c r="G409" s="113" t="s">
        <v>1457</v>
      </c>
      <c r="H409" s="113" t="s">
        <v>1458</v>
      </c>
      <c r="I409" s="94">
        <v>843.375</v>
      </c>
      <c r="J409" s="91"/>
    </row>
    <row r="410" spans="2:10" ht="31.5">
      <c r="B410" s="69">
        <v>402</v>
      </c>
      <c r="C410" s="92" t="s">
        <v>46</v>
      </c>
      <c r="D410" s="92" t="s">
        <v>14</v>
      </c>
      <c r="E410" s="92" t="s">
        <v>105</v>
      </c>
      <c r="F410" s="113" t="s">
        <v>1435</v>
      </c>
      <c r="G410" s="113" t="s">
        <v>1459</v>
      </c>
      <c r="H410" s="113" t="s">
        <v>1460</v>
      </c>
      <c r="I410" s="94">
        <v>1730</v>
      </c>
      <c r="J410" s="91"/>
    </row>
    <row r="411" spans="2:10" ht="31.5">
      <c r="B411" s="69">
        <v>403</v>
      </c>
      <c r="C411" s="92" t="s">
        <v>46</v>
      </c>
      <c r="D411" s="92" t="s">
        <v>14</v>
      </c>
      <c r="E411" s="92" t="s">
        <v>105</v>
      </c>
      <c r="F411" s="113" t="s">
        <v>1322</v>
      </c>
      <c r="G411" s="113" t="s">
        <v>1461</v>
      </c>
      <c r="H411" s="113" t="s">
        <v>1462</v>
      </c>
      <c r="I411" s="96">
        <v>453.26</v>
      </c>
      <c r="J411" s="91"/>
    </row>
    <row r="412" spans="2:10" ht="31.5">
      <c r="B412" s="69">
        <v>404</v>
      </c>
      <c r="C412" s="92" t="s">
        <v>46</v>
      </c>
      <c r="D412" s="92" t="s">
        <v>14</v>
      </c>
      <c r="E412" s="92" t="s">
        <v>105</v>
      </c>
      <c r="F412" s="113" t="s">
        <v>1463</v>
      </c>
      <c r="G412" s="113" t="s">
        <v>1464</v>
      </c>
      <c r="H412" s="113" t="s">
        <v>1465</v>
      </c>
      <c r="I412" s="94">
        <v>107.26</v>
      </c>
      <c r="J412" s="91"/>
    </row>
    <row r="413" spans="2:10" ht="31.5">
      <c r="B413" s="69">
        <v>405</v>
      </c>
      <c r="C413" s="92" t="s">
        <v>46</v>
      </c>
      <c r="D413" s="92" t="s">
        <v>14</v>
      </c>
      <c r="E413" s="92" t="s">
        <v>105</v>
      </c>
      <c r="F413" s="113" t="s">
        <v>1322</v>
      </c>
      <c r="G413" s="113" t="s">
        <v>1466</v>
      </c>
      <c r="H413" s="113" t="s">
        <v>1467</v>
      </c>
      <c r="I413" s="94">
        <v>453.26</v>
      </c>
      <c r="J413" s="91"/>
    </row>
    <row r="414" spans="2:10" ht="31.5">
      <c r="B414" s="69">
        <v>406</v>
      </c>
      <c r="C414" s="92" t="s">
        <v>46</v>
      </c>
      <c r="D414" s="92" t="s">
        <v>14</v>
      </c>
      <c r="E414" s="92" t="s">
        <v>105</v>
      </c>
      <c r="F414" s="113" t="s">
        <v>1468</v>
      </c>
      <c r="G414" s="113" t="s">
        <v>1469</v>
      </c>
      <c r="H414" s="113" t="s">
        <v>1470</v>
      </c>
      <c r="I414" s="94">
        <v>22</v>
      </c>
      <c r="J414" s="91"/>
    </row>
    <row r="415" spans="2:10" ht="31.5">
      <c r="B415" s="69">
        <v>407</v>
      </c>
      <c r="C415" s="92" t="s">
        <v>46</v>
      </c>
      <c r="D415" s="92" t="s">
        <v>14</v>
      </c>
      <c r="E415" s="92" t="s">
        <v>1471</v>
      </c>
      <c r="F415" s="113" t="s">
        <v>1472</v>
      </c>
      <c r="G415" s="113" t="s">
        <v>1473</v>
      </c>
      <c r="H415" s="113" t="s">
        <v>1474</v>
      </c>
      <c r="I415" s="94"/>
      <c r="J415" s="91"/>
    </row>
    <row r="416" spans="2:10" ht="31.5">
      <c r="B416" s="69">
        <v>408</v>
      </c>
      <c r="C416" s="92" t="s">
        <v>46</v>
      </c>
      <c r="D416" s="92" t="s">
        <v>14</v>
      </c>
      <c r="E416" s="92" t="s">
        <v>105</v>
      </c>
      <c r="F416" s="113" t="s">
        <v>1475</v>
      </c>
      <c r="G416" s="113" t="s">
        <v>1476</v>
      </c>
      <c r="H416" s="113" t="s">
        <v>1477</v>
      </c>
      <c r="I416" s="94">
        <v>38.786000000000001</v>
      </c>
      <c r="J416" s="91"/>
    </row>
    <row r="417" spans="2:10" ht="31.5">
      <c r="B417" s="69">
        <v>409</v>
      </c>
      <c r="C417" s="92" t="s">
        <v>46</v>
      </c>
      <c r="D417" s="92" t="s">
        <v>14</v>
      </c>
      <c r="E417" s="92" t="s">
        <v>105</v>
      </c>
      <c r="F417" s="113" t="s">
        <v>1322</v>
      </c>
      <c r="G417" s="113" t="s">
        <v>1478</v>
      </c>
      <c r="H417" s="113" t="s">
        <v>1479</v>
      </c>
      <c r="I417" s="94">
        <v>213</v>
      </c>
      <c r="J417" s="91"/>
    </row>
    <row r="418" spans="2:10" ht="31.5">
      <c r="B418" s="69">
        <v>410</v>
      </c>
      <c r="C418" s="92" t="s">
        <v>46</v>
      </c>
      <c r="D418" s="92" t="s">
        <v>14</v>
      </c>
      <c r="E418" s="92" t="s">
        <v>105</v>
      </c>
      <c r="F418" s="113" t="s">
        <v>1480</v>
      </c>
      <c r="G418" s="113" t="s">
        <v>1481</v>
      </c>
      <c r="H418" s="113" t="s">
        <v>1482</v>
      </c>
      <c r="I418" s="94">
        <v>259.5</v>
      </c>
      <c r="J418" s="91"/>
    </row>
    <row r="419" spans="2:10" ht="31.5">
      <c r="B419" s="69">
        <v>411</v>
      </c>
      <c r="C419" s="92" t="s">
        <v>46</v>
      </c>
      <c r="D419" s="92" t="s">
        <v>14</v>
      </c>
      <c r="E419" s="92" t="s">
        <v>105</v>
      </c>
      <c r="F419" s="113" t="s">
        <v>1480</v>
      </c>
      <c r="G419" s="113" t="s">
        <v>1483</v>
      </c>
      <c r="H419" s="113" t="s">
        <v>1484</v>
      </c>
      <c r="I419" s="94">
        <v>259.5</v>
      </c>
      <c r="J419" s="91"/>
    </row>
    <row r="420" spans="2:10" ht="31.5">
      <c r="B420" s="69">
        <v>412</v>
      </c>
      <c r="C420" s="92" t="s">
        <v>46</v>
      </c>
      <c r="D420" s="92" t="s">
        <v>14</v>
      </c>
      <c r="E420" s="92" t="s">
        <v>166</v>
      </c>
      <c r="F420" s="113" t="s">
        <v>1485</v>
      </c>
      <c r="G420" s="113" t="s">
        <v>1486</v>
      </c>
      <c r="H420" s="113" t="s">
        <v>1487</v>
      </c>
      <c r="I420" s="94">
        <v>270.8</v>
      </c>
      <c r="J420" s="91"/>
    </row>
    <row r="421" spans="2:10" ht="31.5">
      <c r="B421" s="69">
        <v>413</v>
      </c>
      <c r="C421" s="92" t="s">
        <v>46</v>
      </c>
      <c r="D421" s="92" t="s">
        <v>14</v>
      </c>
      <c r="E421" s="92" t="s">
        <v>105</v>
      </c>
      <c r="F421" s="113" t="s">
        <v>1432</v>
      </c>
      <c r="G421" s="113" t="s">
        <v>1488</v>
      </c>
      <c r="H421" s="113" t="s">
        <v>1489</v>
      </c>
      <c r="I421" s="94">
        <v>8477</v>
      </c>
      <c r="J421" s="91"/>
    </row>
    <row r="422" spans="2:10" ht="31.5">
      <c r="B422" s="69">
        <v>414</v>
      </c>
      <c r="C422" s="92" t="s">
        <v>46</v>
      </c>
      <c r="D422" s="92" t="s">
        <v>14</v>
      </c>
      <c r="E422" s="92" t="s">
        <v>105</v>
      </c>
      <c r="F422" s="113" t="s">
        <v>1490</v>
      </c>
      <c r="G422" s="113" t="s">
        <v>1491</v>
      </c>
      <c r="H422" s="113" t="s">
        <v>1492</v>
      </c>
      <c r="I422" s="94">
        <v>67.7</v>
      </c>
      <c r="J422" s="91"/>
    </row>
    <row r="423" spans="2:10" ht="31.5">
      <c r="B423" s="69">
        <v>415</v>
      </c>
      <c r="C423" s="92" t="s">
        <v>46</v>
      </c>
      <c r="D423" s="92" t="s">
        <v>14</v>
      </c>
      <c r="E423" s="92" t="s">
        <v>105</v>
      </c>
      <c r="F423" s="113" t="s">
        <v>1493</v>
      </c>
      <c r="G423" s="113" t="s">
        <v>1494</v>
      </c>
      <c r="H423" s="113" t="s">
        <v>1495</v>
      </c>
      <c r="I423" s="94">
        <v>2812</v>
      </c>
      <c r="J423" s="91"/>
    </row>
    <row r="424" spans="2:10" ht="31.5">
      <c r="B424" s="69">
        <v>416</v>
      </c>
      <c r="C424" s="92" t="s">
        <v>46</v>
      </c>
      <c r="D424" s="92" t="s">
        <v>14</v>
      </c>
      <c r="E424" s="92" t="s">
        <v>105</v>
      </c>
      <c r="F424" s="113" t="s">
        <v>1496</v>
      </c>
      <c r="G424" s="113" t="s">
        <v>1497</v>
      </c>
      <c r="H424" s="113" t="s">
        <v>1498</v>
      </c>
      <c r="I424" s="94">
        <v>20</v>
      </c>
      <c r="J424" s="91"/>
    </row>
    <row r="425" spans="2:10" ht="31.5">
      <c r="B425" s="69">
        <v>417</v>
      </c>
      <c r="C425" s="92" t="s">
        <v>46</v>
      </c>
      <c r="D425" s="92" t="s">
        <v>14</v>
      </c>
      <c r="E425" s="92" t="s">
        <v>105</v>
      </c>
      <c r="F425" s="113" t="s">
        <v>1499</v>
      </c>
      <c r="G425" s="113" t="s">
        <v>1500</v>
      </c>
      <c r="H425" s="113" t="s">
        <v>1501</v>
      </c>
      <c r="I425" s="94">
        <v>90</v>
      </c>
      <c r="J425" s="91"/>
    </row>
    <row r="426" spans="2:10">
      <c r="I426" s="11">
        <f>SUM(I9:I425)</f>
        <v>1152455.1139800008</v>
      </c>
    </row>
  </sheetData>
  <mergeCells count="12">
    <mergeCell ref="H7:H8"/>
    <mergeCell ref="I7:I8"/>
    <mergeCell ref="J7:J8"/>
    <mergeCell ref="I2:J2"/>
    <mergeCell ref="I3:J3"/>
    <mergeCell ref="B4:J4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P43"/>
  <sheetViews>
    <sheetView topLeftCell="A10" workbookViewId="0">
      <selection activeCell="B4" sqref="B4:J4"/>
    </sheetView>
  </sheetViews>
  <sheetFormatPr defaultColWidth="9.140625" defaultRowHeight="15"/>
  <cols>
    <col min="1" max="1" width="9.140625" style="49"/>
    <col min="2" max="2" width="5.5703125" style="49" customWidth="1"/>
    <col min="3" max="3" width="13.7109375" style="49" customWidth="1"/>
    <col min="4" max="4" width="15.5703125" style="49" customWidth="1"/>
    <col min="5" max="5" width="21.85546875" style="49" customWidth="1"/>
    <col min="6" max="6" width="29" style="49" customWidth="1"/>
    <col min="7" max="7" width="17" style="49" customWidth="1"/>
    <col min="8" max="8" width="16.85546875" style="49" customWidth="1"/>
    <col min="9" max="9" width="17.7109375" style="49" customWidth="1"/>
    <col min="10" max="10" width="27.28515625" style="49" customWidth="1"/>
    <col min="11" max="11" width="17.7109375" style="49" customWidth="1"/>
    <col min="12" max="12" width="17.140625" style="49" customWidth="1"/>
    <col min="13" max="13" width="17" style="49" customWidth="1"/>
    <col min="14" max="14" width="16.5703125" style="49" customWidth="1"/>
    <col min="15" max="15" width="60.85546875" style="49" customWidth="1"/>
    <col min="16" max="16" width="15.5703125" style="49" customWidth="1"/>
    <col min="17" max="16384" width="9.140625" style="49"/>
  </cols>
  <sheetData>
    <row r="2" spans="2:16">
      <c r="I2" s="115"/>
      <c r="J2" s="115"/>
    </row>
    <row r="3" spans="2:16" ht="12.75" customHeight="1">
      <c r="I3" s="115"/>
      <c r="J3" s="115"/>
    </row>
    <row r="4" spans="2:16" ht="42.75" customHeight="1">
      <c r="B4" s="116" t="s">
        <v>15</v>
      </c>
      <c r="C4" s="116"/>
      <c r="D4" s="116"/>
      <c r="E4" s="116"/>
      <c r="F4" s="116"/>
      <c r="G4" s="116"/>
      <c r="H4" s="116"/>
      <c r="I4" s="116"/>
      <c r="J4" s="116"/>
      <c r="K4" s="2"/>
      <c r="L4" s="2"/>
      <c r="M4" s="2"/>
      <c r="N4" s="2"/>
      <c r="O4" s="2"/>
      <c r="P4" s="2"/>
    </row>
    <row r="5" spans="2:16" ht="21.75" customHeight="1">
      <c r="B5" s="50"/>
      <c r="C5" s="50"/>
      <c r="D5" s="50"/>
      <c r="E5" s="116" t="s">
        <v>120</v>
      </c>
      <c r="F5" s="116"/>
      <c r="G5" s="116"/>
      <c r="H5" s="50"/>
      <c r="I5" s="50"/>
      <c r="J5" s="50"/>
      <c r="K5" s="2"/>
      <c r="L5" s="2"/>
      <c r="M5" s="2"/>
      <c r="N5" s="2"/>
      <c r="O5" s="2"/>
      <c r="P5" s="2"/>
    </row>
    <row r="6" spans="2:16" ht="15.75" customHeight="1" thickBot="1"/>
    <row r="7" spans="2:16" ht="15.75" customHeight="1">
      <c r="B7" s="120" t="s">
        <v>4</v>
      </c>
      <c r="C7" s="117" t="s">
        <v>0</v>
      </c>
      <c r="D7" s="117" t="s">
        <v>1</v>
      </c>
      <c r="E7" s="117" t="s">
        <v>2</v>
      </c>
      <c r="F7" s="117" t="s">
        <v>3</v>
      </c>
      <c r="G7" s="117" t="s">
        <v>5</v>
      </c>
      <c r="H7" s="117" t="s">
        <v>6</v>
      </c>
      <c r="I7" s="117" t="s">
        <v>8</v>
      </c>
      <c r="J7" s="118" t="s">
        <v>7</v>
      </c>
    </row>
    <row r="8" spans="2:16" ht="51.75" customHeight="1">
      <c r="B8" s="121"/>
      <c r="C8" s="114"/>
      <c r="D8" s="114"/>
      <c r="E8" s="114"/>
      <c r="F8" s="114"/>
      <c r="G8" s="114"/>
      <c r="H8" s="114"/>
      <c r="I8" s="114"/>
      <c r="J8" s="119"/>
    </row>
    <row r="9" spans="2:16" ht="30">
      <c r="B9" s="55">
        <v>1</v>
      </c>
      <c r="C9" s="53" t="s">
        <v>46</v>
      </c>
      <c r="D9" s="47" t="s">
        <v>14</v>
      </c>
      <c r="E9" s="54" t="s">
        <v>113</v>
      </c>
      <c r="F9" s="57" t="s">
        <v>45</v>
      </c>
      <c r="G9" s="66" t="s">
        <v>239</v>
      </c>
      <c r="H9" s="66" t="s">
        <v>271</v>
      </c>
      <c r="I9" s="57">
        <f>500*1.73*10.05*10</f>
        <v>86932.5</v>
      </c>
      <c r="J9" s="57" t="s">
        <v>193</v>
      </c>
    </row>
    <row r="10" spans="2:16" ht="45">
      <c r="B10" s="55">
        <v>2</v>
      </c>
      <c r="C10" s="53" t="s">
        <v>46</v>
      </c>
      <c r="D10" s="47" t="s">
        <v>14</v>
      </c>
      <c r="E10" s="54" t="s">
        <v>113</v>
      </c>
      <c r="F10" s="57" t="s">
        <v>44</v>
      </c>
      <c r="G10" s="66" t="s">
        <v>240</v>
      </c>
      <c r="H10" s="66" t="s">
        <v>271</v>
      </c>
      <c r="I10" s="57">
        <f>100*1.73*1.83*10</f>
        <v>3165.9000000000005</v>
      </c>
      <c r="J10" s="57" t="s">
        <v>194</v>
      </c>
    </row>
    <row r="11" spans="2:16" ht="30">
      <c r="B11" s="55">
        <v>3</v>
      </c>
      <c r="C11" s="53" t="s">
        <v>46</v>
      </c>
      <c r="D11" s="47" t="s">
        <v>14</v>
      </c>
      <c r="E11" s="47" t="s">
        <v>113</v>
      </c>
      <c r="F11" s="57" t="s">
        <v>42</v>
      </c>
      <c r="G11" s="66" t="s">
        <v>241</v>
      </c>
      <c r="H11" s="66" t="s">
        <v>272</v>
      </c>
      <c r="I11" s="57">
        <f>150*1.73*0.63*0.4</f>
        <v>65.394000000000005</v>
      </c>
      <c r="J11" s="57" t="s">
        <v>233</v>
      </c>
    </row>
    <row r="12" spans="2:16" ht="30">
      <c r="B12" s="55">
        <v>4</v>
      </c>
      <c r="C12" s="53" t="s">
        <v>46</v>
      </c>
      <c r="D12" s="47" t="s">
        <v>14</v>
      </c>
      <c r="E12" s="47" t="s">
        <v>102</v>
      </c>
      <c r="F12" s="57" t="s">
        <v>43</v>
      </c>
      <c r="G12" s="66" t="s">
        <v>242</v>
      </c>
      <c r="H12" s="66" t="s">
        <v>273</v>
      </c>
      <c r="I12" s="57">
        <f>1000*1.73*3.05*0.4</f>
        <v>2110.6</v>
      </c>
      <c r="J12" s="57" t="s">
        <v>192</v>
      </c>
    </row>
    <row r="13" spans="2:16" ht="30">
      <c r="B13" s="55">
        <v>5</v>
      </c>
      <c r="C13" s="53" t="s">
        <v>46</v>
      </c>
      <c r="D13" s="47" t="s">
        <v>14</v>
      </c>
      <c r="E13" s="47" t="s">
        <v>105</v>
      </c>
      <c r="F13" s="57" t="s">
        <v>16</v>
      </c>
      <c r="G13" s="66" t="s">
        <v>243</v>
      </c>
      <c r="H13" s="66" t="s">
        <v>274</v>
      </c>
      <c r="I13" s="57">
        <f>150*1.73*1.883*0.4</f>
        <v>195.45540000000003</v>
      </c>
      <c r="J13" s="57" t="s">
        <v>231</v>
      </c>
    </row>
    <row r="14" spans="2:16" ht="30">
      <c r="B14" s="55">
        <v>6</v>
      </c>
      <c r="C14" s="53" t="s">
        <v>46</v>
      </c>
      <c r="D14" s="47" t="s">
        <v>14</v>
      </c>
      <c r="E14" s="47" t="s">
        <v>105</v>
      </c>
      <c r="F14" s="57" t="s">
        <v>38</v>
      </c>
      <c r="G14" s="66" t="s">
        <v>244</v>
      </c>
      <c r="H14" s="66" t="s">
        <v>275</v>
      </c>
      <c r="I14" s="57">
        <f>150*1.73*4.53*0.4</f>
        <v>470.21400000000006</v>
      </c>
      <c r="J14" s="57" t="s">
        <v>195</v>
      </c>
    </row>
    <row r="15" spans="2:16" ht="30">
      <c r="B15" s="55">
        <v>7</v>
      </c>
      <c r="C15" s="53" t="s">
        <v>46</v>
      </c>
      <c r="D15" s="47" t="s">
        <v>14</v>
      </c>
      <c r="E15" s="47" t="s">
        <v>105</v>
      </c>
      <c r="F15" s="57" t="s">
        <v>39</v>
      </c>
      <c r="G15" s="66" t="s">
        <v>245</v>
      </c>
      <c r="H15" s="66" t="s">
        <v>276</v>
      </c>
      <c r="I15" s="57">
        <f>150*1.73*2.4*0.4</f>
        <v>249.12</v>
      </c>
      <c r="J15" s="57" t="s">
        <v>177</v>
      </c>
    </row>
    <row r="16" spans="2:16" ht="30">
      <c r="B16" s="55">
        <v>8</v>
      </c>
      <c r="C16" s="53" t="s">
        <v>46</v>
      </c>
      <c r="D16" s="47" t="s">
        <v>14</v>
      </c>
      <c r="E16" s="47" t="s">
        <v>105</v>
      </c>
      <c r="F16" s="57" t="s">
        <v>41</v>
      </c>
      <c r="G16" s="66" t="s">
        <v>246</v>
      </c>
      <c r="H16" s="66" t="s">
        <v>277</v>
      </c>
      <c r="I16" s="57">
        <f>150*1.73*3.8*0.4</f>
        <v>394.44</v>
      </c>
      <c r="J16" s="57" t="s">
        <v>177</v>
      </c>
    </row>
    <row r="17" spans="2:11" ht="30">
      <c r="B17" s="55">
        <v>9</v>
      </c>
      <c r="C17" s="53" t="s">
        <v>46</v>
      </c>
      <c r="D17" s="47" t="s">
        <v>14</v>
      </c>
      <c r="E17" s="47" t="s">
        <v>105</v>
      </c>
      <c r="F17" s="57" t="s">
        <v>40</v>
      </c>
      <c r="G17" s="66" t="s">
        <v>247</v>
      </c>
      <c r="H17" s="66" t="s">
        <v>278</v>
      </c>
      <c r="I17" s="57">
        <f>150*1.73*1.38*0.4</f>
        <v>143.244</v>
      </c>
      <c r="J17" s="57" t="s">
        <v>196</v>
      </c>
    </row>
    <row r="18" spans="2:11" ht="30">
      <c r="B18" s="55">
        <v>10</v>
      </c>
      <c r="C18" s="53" t="s">
        <v>46</v>
      </c>
      <c r="D18" s="47" t="s">
        <v>14</v>
      </c>
      <c r="E18" s="47" t="s">
        <v>121</v>
      </c>
      <c r="F18" s="57" t="s">
        <v>37</v>
      </c>
      <c r="G18" s="66" t="s">
        <v>248</v>
      </c>
      <c r="H18" s="66" t="s">
        <v>279</v>
      </c>
      <c r="I18" s="57">
        <f>120*1.73*1.266*10</f>
        <v>2628.2159999999999</v>
      </c>
      <c r="J18" s="60" t="s">
        <v>176</v>
      </c>
    </row>
    <row r="19" spans="2:11" ht="30">
      <c r="B19" s="55">
        <v>11</v>
      </c>
      <c r="C19" s="53" t="s">
        <v>46</v>
      </c>
      <c r="D19" s="47" t="s">
        <v>14</v>
      </c>
      <c r="E19" s="47" t="s">
        <v>105</v>
      </c>
      <c r="F19" s="57" t="s">
        <v>36</v>
      </c>
      <c r="G19" s="66" t="s">
        <v>249</v>
      </c>
      <c r="H19" s="66" t="s">
        <v>280</v>
      </c>
      <c r="I19" s="57">
        <f>150*1.73*0.483*0.4</f>
        <v>50.135400000000004</v>
      </c>
      <c r="J19" s="57" t="s">
        <v>197</v>
      </c>
      <c r="K19" s="48"/>
    </row>
    <row r="20" spans="2:11" ht="30">
      <c r="B20" s="55">
        <v>12</v>
      </c>
      <c r="C20" s="53" t="s">
        <v>46</v>
      </c>
      <c r="D20" s="47" t="s">
        <v>14</v>
      </c>
      <c r="E20" s="47" t="s">
        <v>123</v>
      </c>
      <c r="F20" s="57" t="s">
        <v>22</v>
      </c>
      <c r="G20" s="66" t="s">
        <v>250</v>
      </c>
      <c r="H20" s="66" t="s">
        <v>281</v>
      </c>
      <c r="I20" s="57">
        <f>150*1.73*6.15*0.4</f>
        <v>638.37000000000012</v>
      </c>
      <c r="J20" s="57" t="s">
        <v>177</v>
      </c>
    </row>
    <row r="21" spans="2:11" ht="45">
      <c r="B21" s="55">
        <v>13</v>
      </c>
      <c r="C21" s="53" t="s">
        <v>46</v>
      </c>
      <c r="D21" s="47" t="s">
        <v>14</v>
      </c>
      <c r="E21" s="47" t="s">
        <v>122</v>
      </c>
      <c r="F21" s="57" t="s">
        <v>35</v>
      </c>
      <c r="G21" s="66" t="s">
        <v>251</v>
      </c>
      <c r="H21" s="66" t="s">
        <v>282</v>
      </c>
      <c r="I21" s="57">
        <f>200*1.73*0.22*10</f>
        <v>761.2</v>
      </c>
      <c r="J21" s="57" t="s">
        <v>198</v>
      </c>
    </row>
    <row r="22" spans="2:11" ht="30">
      <c r="B22" s="55">
        <v>14</v>
      </c>
      <c r="C22" s="53" t="s">
        <v>46</v>
      </c>
      <c r="D22" s="47" t="s">
        <v>14</v>
      </c>
      <c r="E22" s="47" t="s">
        <v>122</v>
      </c>
      <c r="F22" s="57" t="s">
        <v>34</v>
      </c>
      <c r="G22" s="66" t="s">
        <v>252</v>
      </c>
      <c r="H22" s="66" t="s">
        <v>283</v>
      </c>
      <c r="I22" s="57">
        <f>200*1.73*1.62*10</f>
        <v>5605.2</v>
      </c>
      <c r="J22" s="60" t="s">
        <v>176</v>
      </c>
    </row>
    <row r="23" spans="2:11" ht="30">
      <c r="B23" s="55">
        <v>15</v>
      </c>
      <c r="C23" s="53" t="s">
        <v>46</v>
      </c>
      <c r="D23" s="47" t="s">
        <v>14</v>
      </c>
      <c r="E23" s="47" t="s">
        <v>122</v>
      </c>
      <c r="F23" s="57" t="s">
        <v>31</v>
      </c>
      <c r="G23" s="66" t="s">
        <v>253</v>
      </c>
      <c r="H23" s="66" t="s">
        <v>284</v>
      </c>
      <c r="I23" s="57">
        <f>250*1.73*0.75*0.4</f>
        <v>129.75</v>
      </c>
      <c r="J23" s="57" t="s">
        <v>180</v>
      </c>
    </row>
    <row r="24" spans="2:11" ht="30">
      <c r="B24" s="55">
        <v>16</v>
      </c>
      <c r="C24" s="53" t="s">
        <v>46</v>
      </c>
      <c r="D24" s="47" t="s">
        <v>14</v>
      </c>
      <c r="E24" s="47" t="s">
        <v>105</v>
      </c>
      <c r="F24" s="57" t="s">
        <v>33</v>
      </c>
      <c r="G24" s="66" t="s">
        <v>254</v>
      </c>
      <c r="H24" s="66" t="s">
        <v>285</v>
      </c>
      <c r="I24" s="57">
        <f>500*1.73*4.2*0.4</f>
        <v>1453.2</v>
      </c>
      <c r="J24" s="57" t="s">
        <v>199</v>
      </c>
    </row>
    <row r="25" spans="2:11" ht="30">
      <c r="B25" s="55">
        <v>17</v>
      </c>
      <c r="C25" s="53" t="s">
        <v>46</v>
      </c>
      <c r="D25" s="47" t="s">
        <v>14</v>
      </c>
      <c r="E25" s="54" t="s">
        <v>105</v>
      </c>
      <c r="F25" s="57" t="s">
        <v>32</v>
      </c>
      <c r="G25" s="66" t="s">
        <v>255</v>
      </c>
      <c r="H25" s="66" t="s">
        <v>286</v>
      </c>
      <c r="I25" s="57">
        <f>500*1.73*0.22*0.4</f>
        <v>76.12</v>
      </c>
      <c r="J25" s="57" t="s">
        <v>197</v>
      </c>
    </row>
    <row r="26" spans="2:11" ht="30">
      <c r="B26" s="55">
        <v>18</v>
      </c>
      <c r="C26" s="53" t="s">
        <v>46</v>
      </c>
      <c r="D26" s="47" t="s">
        <v>14</v>
      </c>
      <c r="E26" s="47" t="s">
        <v>122</v>
      </c>
      <c r="F26" s="57" t="s">
        <v>31</v>
      </c>
      <c r="G26" s="66" t="s">
        <v>256</v>
      </c>
      <c r="H26" s="66" t="s">
        <v>287</v>
      </c>
      <c r="I26" s="57">
        <f>250*1.73*1.75*0.4</f>
        <v>302.75</v>
      </c>
      <c r="J26" s="60" t="s">
        <v>180</v>
      </c>
    </row>
    <row r="27" spans="2:11" ht="30">
      <c r="B27" s="55">
        <v>19</v>
      </c>
      <c r="C27" s="53" t="s">
        <v>46</v>
      </c>
      <c r="D27" s="47" t="s">
        <v>14</v>
      </c>
      <c r="E27" s="47" t="s">
        <v>122</v>
      </c>
      <c r="F27" s="57" t="s">
        <v>30</v>
      </c>
      <c r="G27" s="66" t="s">
        <v>257</v>
      </c>
      <c r="H27" s="66" t="s">
        <v>288</v>
      </c>
      <c r="I27" s="62">
        <f>250*1.73*1.13*0.4</f>
        <v>195.49</v>
      </c>
      <c r="J27" s="64" t="s">
        <v>232</v>
      </c>
    </row>
    <row r="28" spans="2:11" ht="90">
      <c r="B28" s="55">
        <v>20</v>
      </c>
      <c r="C28" s="53" t="s">
        <v>46</v>
      </c>
      <c r="D28" s="47" t="s">
        <v>14</v>
      </c>
      <c r="E28" s="47" t="s">
        <v>102</v>
      </c>
      <c r="F28" s="57" t="s">
        <v>29</v>
      </c>
      <c r="G28" s="66" t="s">
        <v>258</v>
      </c>
      <c r="H28" s="66" t="s">
        <v>289</v>
      </c>
      <c r="I28" s="57">
        <f>250*1.73*0.983*10</f>
        <v>4251.4749999999995</v>
      </c>
      <c r="J28" s="61" t="s">
        <v>200</v>
      </c>
    </row>
    <row r="29" spans="2:11" ht="90">
      <c r="B29" s="55">
        <v>21</v>
      </c>
      <c r="C29" s="53" t="s">
        <v>46</v>
      </c>
      <c r="D29" s="47" t="s">
        <v>14</v>
      </c>
      <c r="E29" s="47" t="s">
        <v>102</v>
      </c>
      <c r="F29" s="57" t="s">
        <v>29</v>
      </c>
      <c r="G29" s="66" t="s">
        <v>258</v>
      </c>
      <c r="H29" s="66" t="s">
        <v>290</v>
      </c>
      <c r="I29" s="57">
        <f>250*1.73*4.516*10</f>
        <v>19531.7</v>
      </c>
      <c r="J29" s="57" t="s">
        <v>200</v>
      </c>
    </row>
    <row r="30" spans="2:11" ht="45">
      <c r="B30" s="55">
        <v>22</v>
      </c>
      <c r="C30" s="53" t="s">
        <v>46</v>
      </c>
      <c r="D30" s="47" t="s">
        <v>14</v>
      </c>
      <c r="E30" s="54" t="s">
        <v>105</v>
      </c>
      <c r="F30" s="57" t="s">
        <v>28</v>
      </c>
      <c r="G30" s="66" t="s">
        <v>259</v>
      </c>
      <c r="H30" s="66" t="s">
        <v>291</v>
      </c>
      <c r="I30" s="57">
        <f>100*1.73*3.266*10</f>
        <v>5650.18</v>
      </c>
      <c r="J30" s="57" t="s">
        <v>201</v>
      </c>
    </row>
    <row r="31" spans="2:11" ht="30">
      <c r="B31" s="55">
        <v>23</v>
      </c>
      <c r="C31" s="53" t="s">
        <v>46</v>
      </c>
      <c r="D31" s="47" t="s">
        <v>14</v>
      </c>
      <c r="E31" s="54" t="s">
        <v>105</v>
      </c>
      <c r="F31" s="57" t="s">
        <v>27</v>
      </c>
      <c r="G31" s="66" t="s">
        <v>260</v>
      </c>
      <c r="H31" s="66" t="s">
        <v>292</v>
      </c>
      <c r="I31" s="57">
        <f>150*1.73*0.683*0.4</f>
        <v>70.895400000000009</v>
      </c>
      <c r="J31" s="57" t="s">
        <v>195</v>
      </c>
    </row>
    <row r="32" spans="2:11" ht="30">
      <c r="B32" s="55">
        <v>24</v>
      </c>
      <c r="C32" s="53" t="s">
        <v>46</v>
      </c>
      <c r="D32" s="47" t="s">
        <v>14</v>
      </c>
      <c r="E32" s="54" t="s">
        <v>105</v>
      </c>
      <c r="F32" s="57" t="s">
        <v>26</v>
      </c>
      <c r="G32" s="66" t="s">
        <v>261</v>
      </c>
      <c r="H32" s="66" t="s">
        <v>293</v>
      </c>
      <c r="I32" s="57">
        <f>150*1.73*1.016*0.4</f>
        <v>105.46080000000001</v>
      </c>
      <c r="J32" s="57" t="s">
        <v>177</v>
      </c>
    </row>
    <row r="33" spans="2:10" ht="30">
      <c r="B33" s="55">
        <v>25</v>
      </c>
      <c r="C33" s="53" t="s">
        <v>46</v>
      </c>
      <c r="D33" s="47" t="s">
        <v>14</v>
      </c>
      <c r="E33" s="54" t="s">
        <v>105</v>
      </c>
      <c r="F33" s="57" t="s">
        <v>25</v>
      </c>
      <c r="G33" s="66" t="s">
        <v>262</v>
      </c>
      <c r="H33" s="66" t="s">
        <v>294</v>
      </c>
      <c r="I33" s="57">
        <f>150*1.73*0.633</f>
        <v>164.26349999999999</v>
      </c>
      <c r="J33" s="57" t="s">
        <v>195</v>
      </c>
    </row>
    <row r="34" spans="2:10" ht="30">
      <c r="B34" s="55">
        <v>26</v>
      </c>
      <c r="C34" s="53" t="s">
        <v>46</v>
      </c>
      <c r="D34" s="47" t="s">
        <v>14</v>
      </c>
      <c r="E34" s="54" t="s">
        <v>105</v>
      </c>
      <c r="F34" s="57" t="s">
        <v>24</v>
      </c>
      <c r="G34" s="66" t="s">
        <v>263</v>
      </c>
      <c r="H34" s="66" t="s">
        <v>295</v>
      </c>
      <c r="I34" s="57">
        <f>150*1.73*0.6</f>
        <v>155.69999999999999</v>
      </c>
      <c r="J34" s="57" t="s">
        <v>195</v>
      </c>
    </row>
    <row r="35" spans="2:10" ht="30">
      <c r="B35" s="55">
        <v>27</v>
      </c>
      <c r="C35" s="53" t="s">
        <v>46</v>
      </c>
      <c r="D35" s="47" t="s">
        <v>14</v>
      </c>
      <c r="E35" s="54" t="s">
        <v>105</v>
      </c>
      <c r="F35" s="57" t="s">
        <v>23</v>
      </c>
      <c r="G35" s="66" t="s">
        <v>264</v>
      </c>
      <c r="H35" s="66" t="s">
        <v>296</v>
      </c>
      <c r="I35" s="57">
        <f>150*1.73*0.966</f>
        <v>250.67699999999999</v>
      </c>
      <c r="J35" s="57" t="s">
        <v>195</v>
      </c>
    </row>
    <row r="36" spans="2:10" ht="30">
      <c r="B36" s="55">
        <v>28</v>
      </c>
      <c r="C36" s="53" t="s">
        <v>46</v>
      </c>
      <c r="D36" s="47" t="s">
        <v>14</v>
      </c>
      <c r="E36" s="47" t="s">
        <v>123</v>
      </c>
      <c r="F36" s="57" t="s">
        <v>22</v>
      </c>
      <c r="G36" s="66" t="s">
        <v>265</v>
      </c>
      <c r="H36" s="66" t="s">
        <v>297</v>
      </c>
      <c r="I36" s="57">
        <f>150*1.73*0.95</f>
        <v>246.52499999999998</v>
      </c>
      <c r="J36" s="57" t="s">
        <v>177</v>
      </c>
    </row>
    <row r="37" spans="2:10" ht="30">
      <c r="B37" s="55">
        <v>29</v>
      </c>
      <c r="C37" s="53" t="s">
        <v>46</v>
      </c>
      <c r="D37" s="47" t="s">
        <v>14</v>
      </c>
      <c r="E37" s="54" t="s">
        <v>105</v>
      </c>
      <c r="F37" s="57" t="s">
        <v>21</v>
      </c>
      <c r="G37" s="66" t="s">
        <v>266</v>
      </c>
      <c r="H37" s="66" t="s">
        <v>298</v>
      </c>
      <c r="I37" s="57">
        <f>200*1.73*4.53</f>
        <v>1567.38</v>
      </c>
      <c r="J37" s="57" t="s">
        <v>202</v>
      </c>
    </row>
    <row r="38" spans="2:10" ht="30">
      <c r="B38" s="55">
        <v>30</v>
      </c>
      <c r="C38" s="53" t="s">
        <v>46</v>
      </c>
      <c r="D38" s="47" t="s">
        <v>14</v>
      </c>
      <c r="E38" s="54" t="s">
        <v>105</v>
      </c>
      <c r="F38" s="57" t="s">
        <v>20</v>
      </c>
      <c r="G38" s="66" t="s">
        <v>267</v>
      </c>
      <c r="H38" s="66" t="s">
        <v>299</v>
      </c>
      <c r="I38" s="57">
        <f>150*1.73*0.78</f>
        <v>202.41</v>
      </c>
      <c r="J38" s="57" t="s">
        <v>177</v>
      </c>
    </row>
    <row r="39" spans="2:10" ht="30">
      <c r="B39" s="55">
        <v>31</v>
      </c>
      <c r="C39" s="53" t="s">
        <v>46</v>
      </c>
      <c r="D39" s="47" t="s">
        <v>14</v>
      </c>
      <c r="E39" s="54" t="s">
        <v>105</v>
      </c>
      <c r="F39" s="57" t="s">
        <v>19</v>
      </c>
      <c r="G39" s="66" t="s">
        <v>268</v>
      </c>
      <c r="H39" s="66" t="s">
        <v>300</v>
      </c>
      <c r="I39" s="57">
        <f>150*1.73*2.683</f>
        <v>696.23849999999993</v>
      </c>
      <c r="J39" s="57" t="s">
        <v>203</v>
      </c>
    </row>
    <row r="40" spans="2:10" ht="30">
      <c r="B40" s="55">
        <v>32</v>
      </c>
      <c r="C40" s="53" t="s">
        <v>46</v>
      </c>
      <c r="D40" s="47" t="s">
        <v>14</v>
      </c>
      <c r="E40" s="54" t="s">
        <v>105</v>
      </c>
      <c r="F40" s="57" t="s">
        <v>17</v>
      </c>
      <c r="G40" s="66" t="s">
        <v>269</v>
      </c>
      <c r="H40" s="66" t="s">
        <v>301</v>
      </c>
      <c r="I40" s="57">
        <f>150*1.73*2.316</f>
        <v>601.00199999999995</v>
      </c>
      <c r="J40" s="57" t="s">
        <v>204</v>
      </c>
    </row>
    <row r="41" spans="2:10" ht="45">
      <c r="B41" s="55">
        <v>33</v>
      </c>
      <c r="C41" s="53" t="s">
        <v>46</v>
      </c>
      <c r="D41" s="47" t="s">
        <v>14</v>
      </c>
      <c r="E41" s="54" t="s">
        <v>105</v>
      </c>
      <c r="F41" s="57" t="s">
        <v>18</v>
      </c>
      <c r="G41" s="66" t="s">
        <v>270</v>
      </c>
      <c r="H41" s="66" t="s">
        <v>302</v>
      </c>
      <c r="I41" s="57">
        <f>150*1.73*0.55</f>
        <v>142.72500000000002</v>
      </c>
      <c r="J41" s="57" t="s">
        <v>205</v>
      </c>
    </row>
    <row r="42" spans="2:10" ht="22.5" customHeight="1" thickBot="1">
      <c r="G42" s="65"/>
      <c r="H42" s="22" t="s">
        <v>9</v>
      </c>
      <c r="I42" s="23">
        <f>SUM(I9:I41)</f>
        <v>139203.93100000004</v>
      </c>
      <c r="J42" s="10"/>
    </row>
    <row r="43" spans="2:10" ht="22.5" customHeight="1">
      <c r="H43" s="51"/>
      <c r="I43" s="52"/>
      <c r="J43" s="10"/>
    </row>
  </sheetData>
  <mergeCells count="13">
    <mergeCell ref="H7:H8"/>
    <mergeCell ref="I7:I8"/>
    <mergeCell ref="J7:J8"/>
    <mergeCell ref="I2:J2"/>
    <mergeCell ref="I3:J3"/>
    <mergeCell ref="B4:J4"/>
    <mergeCell ref="E5:G5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O48"/>
  <sheetViews>
    <sheetView topLeftCell="A13" workbookViewId="0">
      <selection activeCell="C8" sqref="C8:K47"/>
    </sheetView>
  </sheetViews>
  <sheetFormatPr defaultColWidth="9.140625" defaultRowHeight="15"/>
  <cols>
    <col min="1" max="1" width="9.140625" style="49"/>
    <col min="2" max="2" width="5.5703125" style="49" customWidth="1"/>
    <col min="3" max="3" width="5.42578125" style="49" customWidth="1"/>
    <col min="4" max="4" width="15.5703125" style="49" customWidth="1"/>
    <col min="5" max="5" width="21.85546875" style="49" customWidth="1"/>
    <col min="6" max="6" width="29" style="49" customWidth="1"/>
    <col min="7" max="7" width="28.140625" style="49" customWidth="1"/>
    <col min="8" max="8" width="16.85546875" style="49" customWidth="1"/>
    <col min="9" max="9" width="17.7109375" style="49" customWidth="1"/>
    <col min="10" max="10" width="27.28515625" style="49" customWidth="1"/>
    <col min="11" max="11" width="24" style="49" customWidth="1"/>
    <col min="12" max="12" width="17" style="49" customWidth="1"/>
    <col min="13" max="13" width="16.5703125" style="49" customWidth="1"/>
    <col min="14" max="14" width="60.85546875" style="49" customWidth="1"/>
    <col min="15" max="15" width="15.5703125" style="49" customWidth="1"/>
    <col min="16" max="16384" width="9.140625" style="49"/>
  </cols>
  <sheetData>
    <row r="2" spans="2:15">
      <c r="I2" s="115"/>
      <c r="J2" s="115"/>
    </row>
    <row r="3" spans="2:15" ht="12.75" customHeight="1">
      <c r="I3" s="115"/>
      <c r="J3" s="115"/>
    </row>
    <row r="4" spans="2:15" ht="42.75" customHeight="1">
      <c r="B4" s="116" t="s">
        <v>15</v>
      </c>
      <c r="C4" s="116"/>
      <c r="D4" s="116"/>
      <c r="E4" s="116"/>
      <c r="F4" s="116"/>
      <c r="G4" s="116"/>
      <c r="H4" s="116"/>
      <c r="I4" s="116"/>
      <c r="J4" s="116"/>
      <c r="K4" s="2"/>
      <c r="L4" s="2"/>
      <c r="M4" s="2"/>
      <c r="N4" s="2"/>
      <c r="O4" s="2"/>
    </row>
    <row r="5" spans="2:15" ht="21.75" customHeight="1">
      <c r="B5" s="50"/>
      <c r="C5" s="50"/>
      <c r="D5" s="50"/>
      <c r="E5" s="116" t="s">
        <v>124</v>
      </c>
      <c r="F5" s="116"/>
      <c r="G5" s="116"/>
      <c r="H5" s="50"/>
      <c r="I5" s="50"/>
      <c r="J5" s="50"/>
      <c r="K5" s="2"/>
      <c r="L5" s="2"/>
      <c r="M5" s="2"/>
      <c r="N5" s="2"/>
      <c r="O5" s="2"/>
    </row>
    <row r="6" spans="2:15" ht="15.75" customHeight="1"/>
    <row r="7" spans="2:15" ht="15.75" customHeight="1" thickBot="1"/>
    <row r="8" spans="2:15" ht="51.75" customHeight="1">
      <c r="C8" s="120" t="s">
        <v>4</v>
      </c>
      <c r="D8" s="117" t="s">
        <v>0</v>
      </c>
      <c r="E8" s="117" t="s">
        <v>1</v>
      </c>
      <c r="F8" s="117" t="s">
        <v>2</v>
      </c>
      <c r="G8" s="117" t="s">
        <v>3</v>
      </c>
      <c r="H8" s="117" t="s">
        <v>5</v>
      </c>
      <c r="I8" s="117" t="s">
        <v>6</v>
      </c>
      <c r="J8" s="117" t="s">
        <v>8</v>
      </c>
      <c r="K8" s="118" t="s">
        <v>7</v>
      </c>
    </row>
    <row r="9" spans="2:15">
      <c r="C9" s="121"/>
      <c r="D9" s="114"/>
      <c r="E9" s="114"/>
      <c r="F9" s="114"/>
      <c r="G9" s="114"/>
      <c r="H9" s="114"/>
      <c r="I9" s="114"/>
      <c r="J9" s="114"/>
      <c r="K9" s="119"/>
    </row>
    <row r="10" spans="2:15" ht="30">
      <c r="C10" s="55">
        <v>1</v>
      </c>
      <c r="D10" s="58" t="s">
        <v>46</v>
      </c>
      <c r="E10" s="47" t="s">
        <v>14</v>
      </c>
      <c r="F10" s="54" t="s">
        <v>162</v>
      </c>
      <c r="G10" s="57" t="s">
        <v>125</v>
      </c>
      <c r="H10" s="67" t="s">
        <v>303</v>
      </c>
      <c r="I10" s="66" t="s">
        <v>340</v>
      </c>
      <c r="J10" s="58">
        <f>100*1.73*3.283*10</f>
        <v>5679.5899999999992</v>
      </c>
      <c r="K10" s="63" t="s">
        <v>220</v>
      </c>
    </row>
    <row r="11" spans="2:15" ht="45">
      <c r="C11" s="55">
        <v>2</v>
      </c>
      <c r="D11" s="58" t="s">
        <v>46</v>
      </c>
      <c r="E11" s="47" t="s">
        <v>14</v>
      </c>
      <c r="F11" s="54" t="s">
        <v>105</v>
      </c>
      <c r="G11" s="57" t="s">
        <v>126</v>
      </c>
      <c r="H11" s="66" t="s">
        <v>304</v>
      </c>
      <c r="I11" s="68" t="s">
        <v>341</v>
      </c>
      <c r="J11" s="58">
        <f>200*1.73*1.216*10</f>
        <v>4207.3599999999997</v>
      </c>
      <c r="K11" s="63" t="s">
        <v>219</v>
      </c>
    </row>
    <row r="12" spans="2:15" ht="30">
      <c r="C12" s="55">
        <v>3</v>
      </c>
      <c r="D12" s="58" t="s">
        <v>46</v>
      </c>
      <c r="E12" s="47" t="s">
        <v>14</v>
      </c>
      <c r="F12" s="47" t="s">
        <v>122</v>
      </c>
      <c r="G12" s="57" t="s">
        <v>127</v>
      </c>
      <c r="H12" s="66" t="s">
        <v>305</v>
      </c>
      <c r="I12" s="68" t="s">
        <v>342</v>
      </c>
      <c r="J12" s="58">
        <f>300*1.73*6.833*10</f>
        <v>35463.270000000004</v>
      </c>
      <c r="K12" s="63" t="s">
        <v>218</v>
      </c>
    </row>
    <row r="13" spans="2:15" ht="69.75" customHeight="1">
      <c r="C13" s="55">
        <v>4</v>
      </c>
      <c r="D13" s="58" t="s">
        <v>46</v>
      </c>
      <c r="E13" s="47" t="s">
        <v>14</v>
      </c>
      <c r="F13" s="47" t="s">
        <v>161</v>
      </c>
      <c r="G13" s="57" t="s">
        <v>128</v>
      </c>
      <c r="H13" s="66" t="s">
        <v>306</v>
      </c>
      <c r="I13" s="66" t="s">
        <v>310</v>
      </c>
      <c r="J13" s="58">
        <f>100*1.73*2.066*10</f>
        <v>3574.1799999999994</v>
      </c>
      <c r="K13" s="63" t="s">
        <v>217</v>
      </c>
    </row>
    <row r="14" spans="2:15" ht="30">
      <c r="C14" s="55">
        <v>6</v>
      </c>
      <c r="D14" s="58" t="s">
        <v>46</v>
      </c>
      <c r="E14" s="47" t="s">
        <v>14</v>
      </c>
      <c r="F14" s="47" t="s">
        <v>163</v>
      </c>
      <c r="G14" s="57" t="s">
        <v>129</v>
      </c>
      <c r="H14" s="66" t="s">
        <v>307</v>
      </c>
      <c r="I14" s="68" t="s">
        <v>343</v>
      </c>
      <c r="J14" s="58">
        <f>100*1.73*0.9*10</f>
        <v>1557.0000000000002</v>
      </c>
      <c r="K14" s="63" t="s">
        <v>207</v>
      </c>
    </row>
    <row r="15" spans="2:15" ht="30">
      <c r="C15" s="55">
        <v>7</v>
      </c>
      <c r="D15" s="58" t="s">
        <v>46</v>
      </c>
      <c r="E15" s="47" t="s">
        <v>14</v>
      </c>
      <c r="F15" s="47" t="s">
        <v>105</v>
      </c>
      <c r="G15" s="57" t="s">
        <v>130</v>
      </c>
      <c r="H15" s="66" t="s">
        <v>308</v>
      </c>
      <c r="I15" s="68" t="s">
        <v>344</v>
      </c>
      <c r="J15" s="58">
        <f>150*1.73*2.2*0.4</f>
        <v>228.36000000000004</v>
      </c>
      <c r="K15" s="63" t="s">
        <v>177</v>
      </c>
    </row>
    <row r="16" spans="2:15" ht="30">
      <c r="C16" s="55">
        <v>8</v>
      </c>
      <c r="D16" s="58" t="s">
        <v>46</v>
      </c>
      <c r="E16" s="47" t="s">
        <v>14</v>
      </c>
      <c r="F16" s="47" t="s">
        <v>105</v>
      </c>
      <c r="G16" s="57" t="s">
        <v>131</v>
      </c>
      <c r="H16" s="66" t="s">
        <v>309</v>
      </c>
      <c r="I16" s="68" t="s">
        <v>345</v>
      </c>
      <c r="J16" s="58">
        <f>150*1.73*1.583*0.4</f>
        <v>164.31540000000001</v>
      </c>
      <c r="K16" s="63" t="s">
        <v>216</v>
      </c>
    </row>
    <row r="17" spans="3:11" ht="30">
      <c r="C17" s="55">
        <v>9</v>
      </c>
      <c r="D17" s="58" t="s">
        <v>46</v>
      </c>
      <c r="E17" s="47" t="s">
        <v>14</v>
      </c>
      <c r="F17" s="47" t="s">
        <v>105</v>
      </c>
      <c r="G17" s="57" t="s">
        <v>132</v>
      </c>
      <c r="H17" s="66" t="s">
        <v>310</v>
      </c>
      <c r="I17" s="68" t="s">
        <v>309</v>
      </c>
      <c r="J17" s="58">
        <f>150*1.73*1.25*0.4</f>
        <v>129.75</v>
      </c>
      <c r="K17" s="63" t="s">
        <v>177</v>
      </c>
    </row>
    <row r="18" spans="3:11" ht="60">
      <c r="C18" s="55">
        <v>13</v>
      </c>
      <c r="D18" s="58" t="s">
        <v>46</v>
      </c>
      <c r="E18" s="47" t="s">
        <v>14</v>
      </c>
      <c r="F18" s="47" t="s">
        <v>164</v>
      </c>
      <c r="G18" s="57" t="s">
        <v>133</v>
      </c>
      <c r="H18" s="66" t="s">
        <v>311</v>
      </c>
      <c r="I18" s="66" t="s">
        <v>346</v>
      </c>
      <c r="J18" s="58">
        <f>500*1.73*9.8*10</f>
        <v>84770</v>
      </c>
      <c r="K18" s="63" t="s">
        <v>227</v>
      </c>
    </row>
    <row r="19" spans="3:11" ht="30">
      <c r="C19" s="55">
        <v>14</v>
      </c>
      <c r="D19" s="58" t="s">
        <v>46</v>
      </c>
      <c r="E19" s="47" t="s">
        <v>14</v>
      </c>
      <c r="F19" s="47" t="s">
        <v>105</v>
      </c>
      <c r="G19" s="57" t="s">
        <v>134</v>
      </c>
      <c r="H19" s="66" t="s">
        <v>312</v>
      </c>
      <c r="I19" s="68" t="s">
        <v>347</v>
      </c>
      <c r="J19" s="58">
        <f>150*1.73*3.416*0.4</f>
        <v>354.58080000000001</v>
      </c>
      <c r="K19" s="63" t="s">
        <v>177</v>
      </c>
    </row>
    <row r="20" spans="3:11" ht="30">
      <c r="C20" s="55">
        <v>15</v>
      </c>
      <c r="D20" s="58" t="s">
        <v>46</v>
      </c>
      <c r="E20" s="47" t="s">
        <v>14</v>
      </c>
      <c r="F20" s="47" t="s">
        <v>105</v>
      </c>
      <c r="G20" s="57" t="s">
        <v>135</v>
      </c>
      <c r="H20" s="66" t="s">
        <v>313</v>
      </c>
      <c r="I20" s="68" t="s">
        <v>348</v>
      </c>
      <c r="J20" s="58">
        <f>150*1.73*0.983*0.4</f>
        <v>102.0354</v>
      </c>
      <c r="K20" s="63" t="s">
        <v>214</v>
      </c>
    </row>
    <row r="21" spans="3:11" ht="30">
      <c r="C21" s="55">
        <v>16</v>
      </c>
      <c r="D21" s="58" t="s">
        <v>46</v>
      </c>
      <c r="E21" s="47" t="s">
        <v>14</v>
      </c>
      <c r="F21" s="47" t="s">
        <v>105</v>
      </c>
      <c r="G21" s="57" t="s">
        <v>136</v>
      </c>
      <c r="H21" s="66" t="s">
        <v>314</v>
      </c>
      <c r="I21" s="68" t="s">
        <v>349</v>
      </c>
      <c r="J21" s="58">
        <f>150*1.73*2.883*0.4</f>
        <v>299.25540000000001</v>
      </c>
      <c r="K21" s="63" t="s">
        <v>216</v>
      </c>
    </row>
    <row r="22" spans="3:11" ht="30">
      <c r="C22" s="55">
        <v>17</v>
      </c>
      <c r="D22" s="58" t="s">
        <v>46</v>
      </c>
      <c r="E22" s="47" t="s">
        <v>14</v>
      </c>
      <c r="F22" s="47" t="s">
        <v>105</v>
      </c>
      <c r="G22" s="57" t="s">
        <v>137</v>
      </c>
      <c r="H22" s="66" t="s">
        <v>315</v>
      </c>
      <c r="I22" s="66" t="s">
        <v>350</v>
      </c>
      <c r="J22" s="58">
        <f>150*1.73*1.666*0.4</f>
        <v>172.9308</v>
      </c>
      <c r="K22" s="63" t="s">
        <v>177</v>
      </c>
    </row>
    <row r="23" spans="3:11" ht="30">
      <c r="C23" s="55">
        <v>19</v>
      </c>
      <c r="D23" s="58" t="s">
        <v>46</v>
      </c>
      <c r="E23" s="47" t="s">
        <v>14</v>
      </c>
      <c r="F23" s="47" t="s">
        <v>105</v>
      </c>
      <c r="G23" s="57" t="s">
        <v>138</v>
      </c>
      <c r="H23" s="66" t="s">
        <v>316</v>
      </c>
      <c r="I23" s="66" t="s">
        <v>351</v>
      </c>
      <c r="J23" s="58">
        <f>150*1.73*4.616*0.4</f>
        <v>479.14079999999996</v>
      </c>
      <c r="K23" s="63" t="s">
        <v>209</v>
      </c>
    </row>
    <row r="24" spans="3:11" ht="60">
      <c r="C24" s="55">
        <v>21</v>
      </c>
      <c r="D24" s="58" t="s">
        <v>46</v>
      </c>
      <c r="E24" s="47" t="s">
        <v>14</v>
      </c>
      <c r="F24" s="47" t="s">
        <v>110</v>
      </c>
      <c r="G24" s="57" t="s">
        <v>139</v>
      </c>
      <c r="H24" s="66" t="s">
        <v>317</v>
      </c>
      <c r="I24" s="68" t="s">
        <v>352</v>
      </c>
      <c r="J24" s="58">
        <f>100*1.73*1.566*10</f>
        <v>2709.1800000000003</v>
      </c>
      <c r="K24" s="63" t="s">
        <v>215</v>
      </c>
    </row>
    <row r="25" spans="3:11" ht="30">
      <c r="C25" s="55">
        <v>22</v>
      </c>
      <c r="D25" s="58" t="s">
        <v>46</v>
      </c>
      <c r="E25" s="47" t="s">
        <v>14</v>
      </c>
      <c r="F25" s="47" t="s">
        <v>105</v>
      </c>
      <c r="G25" s="57" t="s">
        <v>140</v>
      </c>
      <c r="H25" s="66" t="s">
        <v>318</v>
      </c>
      <c r="I25" s="66" t="s">
        <v>353</v>
      </c>
      <c r="J25" s="58">
        <f>15*1.73*14.683*6</f>
        <v>2286.1430999999998</v>
      </c>
      <c r="K25" s="63" t="s">
        <v>226</v>
      </c>
    </row>
    <row r="26" spans="3:11" ht="30">
      <c r="C26" s="55">
        <v>23</v>
      </c>
      <c r="D26" s="58" t="s">
        <v>46</v>
      </c>
      <c r="E26" s="47" t="s">
        <v>14</v>
      </c>
      <c r="F26" s="47" t="s">
        <v>105</v>
      </c>
      <c r="G26" s="57" t="s">
        <v>141</v>
      </c>
      <c r="H26" s="66" t="s">
        <v>319</v>
      </c>
      <c r="I26" s="68" t="s">
        <v>354</v>
      </c>
      <c r="J26" s="58">
        <f>150*1.73*2.15*0.4</f>
        <v>223.17</v>
      </c>
      <c r="K26" s="63" t="s">
        <v>214</v>
      </c>
    </row>
    <row r="27" spans="3:11" ht="30">
      <c r="C27" s="55">
        <v>24</v>
      </c>
      <c r="D27" s="58" t="s">
        <v>46</v>
      </c>
      <c r="E27" s="47" t="s">
        <v>14</v>
      </c>
      <c r="F27" s="47" t="s">
        <v>105</v>
      </c>
      <c r="G27" s="57" t="s">
        <v>142</v>
      </c>
      <c r="H27" s="66" t="s">
        <v>320</v>
      </c>
      <c r="I27" s="68" t="s">
        <v>355</v>
      </c>
      <c r="J27" s="58">
        <f>150*1.73*2.72*0.4</f>
        <v>282.33600000000001</v>
      </c>
      <c r="K27" s="63" t="s">
        <v>214</v>
      </c>
    </row>
    <row r="28" spans="3:11" ht="31.5" customHeight="1">
      <c r="C28" s="55">
        <v>25</v>
      </c>
      <c r="D28" s="58" t="s">
        <v>46</v>
      </c>
      <c r="E28" s="47" t="s">
        <v>14</v>
      </c>
      <c r="F28" s="47" t="s">
        <v>105</v>
      </c>
      <c r="G28" s="57" t="s">
        <v>143</v>
      </c>
      <c r="H28" s="66" t="s">
        <v>321</v>
      </c>
      <c r="I28" s="68" t="s">
        <v>356</v>
      </c>
      <c r="J28" s="58">
        <f>200*1.73*1.133*0.4</f>
        <v>156.80720000000002</v>
      </c>
      <c r="K28" s="63" t="s">
        <v>213</v>
      </c>
    </row>
    <row r="29" spans="3:11" ht="30">
      <c r="C29" s="55">
        <v>29</v>
      </c>
      <c r="D29" s="58" t="s">
        <v>46</v>
      </c>
      <c r="E29" s="47" t="s">
        <v>14</v>
      </c>
      <c r="F29" s="47" t="s">
        <v>162</v>
      </c>
      <c r="G29" s="57" t="s">
        <v>144</v>
      </c>
      <c r="H29" s="66" t="s">
        <v>322</v>
      </c>
      <c r="I29" s="68" t="s">
        <v>357</v>
      </c>
      <c r="J29" s="58">
        <f>10*1.73*60*1.65</f>
        <v>1712.6999999999998</v>
      </c>
      <c r="K29" s="63"/>
    </row>
    <row r="30" spans="3:11" ht="30">
      <c r="C30" s="55">
        <v>30</v>
      </c>
      <c r="D30" s="58" t="s">
        <v>46</v>
      </c>
      <c r="E30" s="47" t="s">
        <v>14</v>
      </c>
      <c r="F30" s="47" t="s">
        <v>105</v>
      </c>
      <c r="G30" s="57" t="s">
        <v>145</v>
      </c>
      <c r="H30" s="66" t="s">
        <v>323</v>
      </c>
      <c r="I30" s="68" t="s">
        <v>358</v>
      </c>
      <c r="J30" s="58">
        <f>10*20*1.73*2.75</f>
        <v>951.5</v>
      </c>
      <c r="K30" s="63" t="s">
        <v>209</v>
      </c>
    </row>
    <row r="31" spans="3:11" ht="30">
      <c r="C31" s="55">
        <v>31</v>
      </c>
      <c r="D31" s="58" t="s">
        <v>46</v>
      </c>
      <c r="E31" s="47" t="s">
        <v>14</v>
      </c>
      <c r="F31" s="47" t="s">
        <v>165</v>
      </c>
      <c r="G31" s="57" t="s">
        <v>146</v>
      </c>
      <c r="H31" s="66" t="s">
        <v>324</v>
      </c>
      <c r="I31" s="68" t="s">
        <v>359</v>
      </c>
      <c r="J31" s="58">
        <f>0.4*1.73*160*3.55</f>
        <v>393.05600000000004</v>
      </c>
      <c r="K31" s="63" t="s">
        <v>191</v>
      </c>
    </row>
    <row r="32" spans="3:11" ht="30">
      <c r="C32" s="55">
        <v>35</v>
      </c>
      <c r="D32" s="58" t="s">
        <v>46</v>
      </c>
      <c r="E32" s="47" t="s">
        <v>14</v>
      </c>
      <c r="F32" s="47" t="s">
        <v>105</v>
      </c>
      <c r="G32" s="57" t="s">
        <v>147</v>
      </c>
      <c r="H32" s="66" t="s">
        <v>325</v>
      </c>
      <c r="I32" s="68" t="s">
        <v>360</v>
      </c>
      <c r="J32" s="58">
        <f>150*1.73*0.283*0.4</f>
        <v>29.375399999999999</v>
      </c>
      <c r="K32" s="63" t="s">
        <v>212</v>
      </c>
    </row>
    <row r="33" spans="3:13" ht="45.75" customHeight="1">
      <c r="C33" s="55">
        <v>36</v>
      </c>
      <c r="D33" s="58" t="s">
        <v>46</v>
      </c>
      <c r="E33" s="47" t="s">
        <v>14</v>
      </c>
      <c r="F33" s="47" t="s">
        <v>105</v>
      </c>
      <c r="G33" s="57" t="s">
        <v>148</v>
      </c>
      <c r="H33" s="66" t="s">
        <v>326</v>
      </c>
      <c r="I33" s="68" t="s">
        <v>361</v>
      </c>
      <c r="J33" s="58">
        <f>200*1.73*1.88*10</f>
        <v>6504.8</v>
      </c>
      <c r="K33" s="63" t="s">
        <v>211</v>
      </c>
    </row>
    <row r="34" spans="3:13" ht="44.25" customHeight="1">
      <c r="C34" s="55">
        <v>37</v>
      </c>
      <c r="D34" s="58" t="s">
        <v>46</v>
      </c>
      <c r="E34" s="47" t="s">
        <v>14</v>
      </c>
      <c r="F34" s="47" t="s">
        <v>105</v>
      </c>
      <c r="G34" s="57" t="s">
        <v>149</v>
      </c>
      <c r="H34" s="66" t="s">
        <v>327</v>
      </c>
      <c r="I34" s="68" t="s">
        <v>362</v>
      </c>
      <c r="J34" s="58">
        <f>500*1.73*3.766*0.4</f>
        <v>1303.0360000000001</v>
      </c>
      <c r="K34" s="63" t="s">
        <v>206</v>
      </c>
    </row>
    <row r="35" spans="3:13" ht="30">
      <c r="C35" s="55">
        <v>38</v>
      </c>
      <c r="D35" s="58" t="s">
        <v>46</v>
      </c>
      <c r="E35" s="47" t="s">
        <v>14</v>
      </c>
      <c r="F35" s="47" t="s">
        <v>105</v>
      </c>
      <c r="G35" s="57" t="s">
        <v>150</v>
      </c>
      <c r="H35" s="66" t="s">
        <v>328</v>
      </c>
      <c r="I35" s="68" t="s">
        <v>363</v>
      </c>
      <c r="J35" s="58">
        <f>150*1.73*2.683*0.4</f>
        <v>278.49539999999996</v>
      </c>
      <c r="K35" s="63" t="s">
        <v>225</v>
      </c>
    </row>
    <row r="36" spans="3:13" ht="30">
      <c r="C36" s="55">
        <v>39</v>
      </c>
      <c r="D36" s="58" t="s">
        <v>46</v>
      </c>
      <c r="E36" s="47" t="s">
        <v>14</v>
      </c>
      <c r="F36" s="47" t="s">
        <v>166</v>
      </c>
      <c r="G36" s="57" t="s">
        <v>151</v>
      </c>
      <c r="H36" s="66" t="s">
        <v>329</v>
      </c>
      <c r="I36" s="68" t="s">
        <v>364</v>
      </c>
      <c r="J36" s="58">
        <f>10*1.73*240*4.283</f>
        <v>17783.016000000003</v>
      </c>
      <c r="K36" s="63" t="s">
        <v>211</v>
      </c>
    </row>
    <row r="37" spans="3:13" ht="30">
      <c r="C37" s="55">
        <v>40</v>
      </c>
      <c r="D37" s="58" t="s">
        <v>46</v>
      </c>
      <c r="E37" s="47" t="s">
        <v>14</v>
      </c>
      <c r="F37" s="47" t="s">
        <v>105</v>
      </c>
      <c r="G37" s="57" t="s">
        <v>71</v>
      </c>
      <c r="H37" s="66" t="s">
        <v>330</v>
      </c>
      <c r="I37" s="68" t="s">
        <v>365</v>
      </c>
      <c r="J37" s="58">
        <f>10*1.73*100*5.733</f>
        <v>9918.09</v>
      </c>
      <c r="K37" s="63" t="s">
        <v>180</v>
      </c>
    </row>
    <row r="38" spans="3:13" ht="30">
      <c r="C38" s="55">
        <v>41</v>
      </c>
      <c r="D38" s="58" t="s">
        <v>46</v>
      </c>
      <c r="E38" s="47" t="s">
        <v>14</v>
      </c>
      <c r="F38" s="47" t="s">
        <v>105</v>
      </c>
      <c r="G38" s="57" t="s">
        <v>152</v>
      </c>
      <c r="H38" s="66" t="s">
        <v>331</v>
      </c>
      <c r="I38" s="68" t="s">
        <v>366</v>
      </c>
      <c r="J38" s="58">
        <f>10*1.73*16*2.933</f>
        <v>811.85439999999994</v>
      </c>
      <c r="K38" s="63" t="s">
        <v>208</v>
      </c>
    </row>
    <row r="39" spans="3:13" ht="30">
      <c r="C39" s="55">
        <v>42</v>
      </c>
      <c r="D39" s="58" t="s">
        <v>46</v>
      </c>
      <c r="E39" s="47" t="s">
        <v>14</v>
      </c>
      <c r="F39" s="47" t="s">
        <v>105</v>
      </c>
      <c r="G39" s="57" t="s">
        <v>153</v>
      </c>
      <c r="H39" s="66" t="s">
        <v>332</v>
      </c>
      <c r="I39" s="68" t="s">
        <v>367</v>
      </c>
      <c r="J39" s="58">
        <f>150*1.73*0.666*0.4</f>
        <v>69.130800000000008</v>
      </c>
      <c r="K39" s="63" t="s">
        <v>209</v>
      </c>
    </row>
    <row r="40" spans="3:13" ht="45.6" customHeight="1">
      <c r="C40" s="55">
        <v>43</v>
      </c>
      <c r="D40" s="58" t="s">
        <v>46</v>
      </c>
      <c r="E40" s="47" t="s">
        <v>14</v>
      </c>
      <c r="F40" s="47" t="s">
        <v>105</v>
      </c>
      <c r="G40" s="57" t="s">
        <v>154</v>
      </c>
      <c r="H40" s="66" t="s">
        <v>333</v>
      </c>
      <c r="I40" s="68" t="s">
        <v>368</v>
      </c>
      <c r="J40" s="58">
        <f>150*1.73*2.583*0.4</f>
        <v>268.11540000000002</v>
      </c>
      <c r="K40" s="63" t="s">
        <v>210</v>
      </c>
    </row>
    <row r="41" spans="3:13" ht="30">
      <c r="C41" s="55">
        <v>44</v>
      </c>
      <c r="D41" s="58" t="s">
        <v>46</v>
      </c>
      <c r="E41" s="47" t="s">
        <v>14</v>
      </c>
      <c r="F41" s="47" t="s">
        <v>105</v>
      </c>
      <c r="G41" s="57" t="s">
        <v>155</v>
      </c>
      <c r="H41" s="66" t="s">
        <v>331</v>
      </c>
      <c r="I41" s="68" t="s">
        <v>369</v>
      </c>
      <c r="J41" s="58">
        <f>100*1.73*0.55*10</f>
        <v>951.5</v>
      </c>
      <c r="K41" s="63" t="s">
        <v>221</v>
      </c>
    </row>
    <row r="42" spans="3:13" ht="45">
      <c r="C42" s="55">
        <v>45</v>
      </c>
      <c r="D42" s="58" t="s">
        <v>46</v>
      </c>
      <c r="E42" s="47" t="s">
        <v>14</v>
      </c>
      <c r="F42" s="47" t="s">
        <v>105</v>
      </c>
      <c r="G42" s="57" t="s">
        <v>156</v>
      </c>
      <c r="H42" s="66" t="s">
        <v>334</v>
      </c>
      <c r="I42" s="68" t="s">
        <v>370</v>
      </c>
      <c r="J42" s="58">
        <f>100*1.73*0.416*10</f>
        <v>719.68000000000006</v>
      </c>
      <c r="K42" s="63" t="s">
        <v>224</v>
      </c>
    </row>
    <row r="43" spans="3:13" ht="40.5" customHeight="1">
      <c r="C43" s="55">
        <v>46</v>
      </c>
      <c r="D43" s="58" t="s">
        <v>46</v>
      </c>
      <c r="E43" s="47" t="s">
        <v>14</v>
      </c>
      <c r="F43" s="47" t="s">
        <v>165</v>
      </c>
      <c r="G43" s="57" t="s">
        <v>146</v>
      </c>
      <c r="H43" s="66" t="s">
        <v>335</v>
      </c>
      <c r="I43" s="68" t="s">
        <v>371</v>
      </c>
      <c r="J43" s="58">
        <f>10*1.73*60*2.226</f>
        <v>2310.5880000000002</v>
      </c>
      <c r="K43" s="63" t="s">
        <v>207</v>
      </c>
      <c r="L43" s="48"/>
      <c r="M43" s="48"/>
    </row>
    <row r="44" spans="3:13" ht="30">
      <c r="C44" s="55">
        <v>47</v>
      </c>
      <c r="D44" s="58" t="s">
        <v>46</v>
      </c>
      <c r="E44" s="47" t="s">
        <v>14</v>
      </c>
      <c r="F44" s="47" t="s">
        <v>164</v>
      </c>
      <c r="G44" s="57" t="s">
        <v>157</v>
      </c>
      <c r="H44" s="66" t="s">
        <v>336</v>
      </c>
      <c r="I44" s="68" t="s">
        <v>372</v>
      </c>
      <c r="J44" s="58">
        <f>10*1.73*60*2.2</f>
        <v>2283.6000000000004</v>
      </c>
      <c r="K44" s="63" t="s">
        <v>223</v>
      </c>
    </row>
    <row r="45" spans="3:13" ht="30">
      <c r="C45" s="55">
        <v>48</v>
      </c>
      <c r="D45" s="58" t="s">
        <v>46</v>
      </c>
      <c r="E45" s="47" t="s">
        <v>14</v>
      </c>
      <c r="F45" s="47" t="s">
        <v>105</v>
      </c>
      <c r="G45" s="57" t="s">
        <v>158</v>
      </c>
      <c r="H45" s="66" t="s">
        <v>337</v>
      </c>
      <c r="I45" s="68" t="s">
        <v>373</v>
      </c>
      <c r="J45" s="58">
        <f>10*1.73*200*2.966</f>
        <v>10262.36</v>
      </c>
      <c r="K45" s="63" t="s">
        <v>222</v>
      </c>
    </row>
    <row r="46" spans="3:13" ht="30">
      <c r="C46" s="55">
        <v>56</v>
      </c>
      <c r="D46" s="58" t="s">
        <v>46</v>
      </c>
      <c r="E46" s="47" t="s">
        <v>14</v>
      </c>
      <c r="F46" s="47" t="s">
        <v>105</v>
      </c>
      <c r="G46" s="57" t="s">
        <v>159</v>
      </c>
      <c r="H46" s="66" t="s">
        <v>338</v>
      </c>
      <c r="I46" s="68" t="s">
        <v>374</v>
      </c>
      <c r="J46" s="58">
        <f>150*1.73*1.8*0.4</f>
        <v>186.84000000000003</v>
      </c>
      <c r="K46" s="63" t="s">
        <v>177</v>
      </c>
    </row>
    <row r="47" spans="3:13" ht="30">
      <c r="C47" s="55">
        <v>59</v>
      </c>
      <c r="D47" s="58" t="s">
        <v>46</v>
      </c>
      <c r="E47" s="47" t="s">
        <v>14</v>
      </c>
      <c r="F47" s="47" t="s">
        <v>117</v>
      </c>
      <c r="G47" s="57" t="s">
        <v>160</v>
      </c>
      <c r="H47" s="66" t="s">
        <v>339</v>
      </c>
      <c r="I47" s="68" t="s">
        <v>375</v>
      </c>
      <c r="J47" s="58">
        <f>0*1.73*2.37*10</f>
        <v>0</v>
      </c>
      <c r="K47" s="63" t="s">
        <v>228</v>
      </c>
    </row>
    <row r="48" spans="3:13" ht="19.5" thickBot="1">
      <c r="C48" s="59"/>
      <c r="D48" s="59"/>
      <c r="E48" s="59"/>
      <c r="F48" s="59"/>
      <c r="G48" s="59"/>
      <c r="H48" s="65"/>
      <c r="I48" s="22" t="s">
        <v>9</v>
      </c>
      <c r="J48" s="23">
        <f>SUM(J10:J47)</f>
        <v>199577.14230000004</v>
      </c>
      <c r="K48" s="10"/>
    </row>
  </sheetData>
  <mergeCells count="13">
    <mergeCell ref="K8:K9"/>
    <mergeCell ref="C8:C9"/>
    <mergeCell ref="D8:D9"/>
    <mergeCell ref="E8:E9"/>
    <mergeCell ref="F8:F9"/>
    <mergeCell ref="I2:J2"/>
    <mergeCell ref="I3:J3"/>
    <mergeCell ref="B4:J4"/>
    <mergeCell ref="E5:G5"/>
    <mergeCell ref="G8:G9"/>
    <mergeCell ref="H8:H9"/>
    <mergeCell ref="I8:I9"/>
    <mergeCell ref="J8:J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1"/>
  <sheetViews>
    <sheetView workbookViewId="0">
      <selection activeCell="D33" sqref="D33"/>
    </sheetView>
  </sheetViews>
  <sheetFormatPr defaultColWidth="9.140625" defaultRowHeight="15"/>
  <cols>
    <col min="1" max="1" width="5.5703125" style="9" customWidth="1"/>
    <col min="2" max="2" width="13.7109375" style="9" customWidth="1"/>
    <col min="3" max="3" width="15.5703125" style="9" customWidth="1"/>
    <col min="4" max="4" width="21.85546875" style="9" customWidth="1"/>
    <col min="5" max="5" width="25.140625" style="9" customWidth="1"/>
    <col min="6" max="6" width="17" style="9" customWidth="1"/>
    <col min="7" max="7" width="16.85546875" style="9" customWidth="1"/>
    <col min="8" max="8" width="17.7109375" style="9" customWidth="1"/>
    <col min="9" max="9" width="27.28515625" style="9" customWidth="1"/>
    <col min="10" max="10" width="17.7109375" style="9" customWidth="1"/>
    <col min="11" max="11" width="17.140625" style="9" customWidth="1"/>
    <col min="12" max="12" width="17" style="9" customWidth="1"/>
    <col min="13" max="13" width="16.5703125" style="9" customWidth="1"/>
    <col min="14" max="14" width="60.85546875" style="9" customWidth="1"/>
    <col min="15" max="15" width="15.5703125" style="9" customWidth="1"/>
    <col min="16" max="16384" width="9.140625" style="9"/>
  </cols>
  <sheetData>
    <row r="1" spans="1:15">
      <c r="H1" s="115"/>
      <c r="I1" s="115"/>
    </row>
    <row r="2" spans="1:15" ht="12.75" customHeight="1">
      <c r="H2" s="115"/>
      <c r="I2" s="115"/>
    </row>
    <row r="3" spans="1:15" ht="42.75" customHeight="1">
      <c r="A3" s="116" t="s">
        <v>10</v>
      </c>
      <c r="B3" s="116"/>
      <c r="C3" s="116"/>
      <c r="D3" s="116"/>
      <c r="E3" s="116"/>
      <c r="F3" s="116"/>
      <c r="G3" s="116"/>
      <c r="H3" s="116"/>
      <c r="I3" s="116"/>
      <c r="J3" s="2"/>
      <c r="K3" s="2"/>
      <c r="L3" s="2"/>
      <c r="M3" s="2"/>
      <c r="N3" s="2"/>
      <c r="O3" s="2"/>
    </row>
    <row r="4" spans="1:15" ht="21.75" customHeight="1">
      <c r="A4" s="8"/>
      <c r="B4" s="8"/>
      <c r="C4" s="8"/>
      <c r="D4" s="116" t="s">
        <v>11</v>
      </c>
      <c r="E4" s="116"/>
      <c r="F4" s="116"/>
      <c r="G4" s="8"/>
      <c r="H4" s="8"/>
      <c r="I4" s="8"/>
      <c r="J4" s="2"/>
      <c r="K4" s="2"/>
      <c r="L4" s="2"/>
      <c r="M4" s="2"/>
      <c r="N4" s="2"/>
      <c r="O4" s="2"/>
    </row>
    <row r="5" spans="1:15" ht="15.75" customHeight="1" thickBot="1"/>
    <row r="6" spans="1:15" ht="15.75" customHeight="1" thickBot="1">
      <c r="A6" s="122" t="s">
        <v>4</v>
      </c>
      <c r="B6" s="122" t="s">
        <v>0</v>
      </c>
      <c r="C6" s="122" t="s">
        <v>1</v>
      </c>
      <c r="D6" s="122" t="s">
        <v>2</v>
      </c>
      <c r="E6" s="122" t="s">
        <v>3</v>
      </c>
      <c r="F6" s="122" t="s">
        <v>5</v>
      </c>
      <c r="G6" s="122" t="s">
        <v>6</v>
      </c>
      <c r="H6" s="122" t="s">
        <v>8</v>
      </c>
      <c r="I6" s="122" t="s">
        <v>7</v>
      </c>
    </row>
    <row r="7" spans="1:15" ht="51.75" customHeight="1" thickBot="1">
      <c r="A7" s="122"/>
      <c r="B7" s="122"/>
      <c r="C7" s="122"/>
      <c r="D7" s="122"/>
      <c r="E7" s="122"/>
      <c r="F7" s="122"/>
      <c r="G7" s="122"/>
      <c r="H7" s="123"/>
      <c r="I7" s="123"/>
    </row>
    <row r="8" spans="1:15" s="24" customFormat="1" ht="33" customHeight="1" thickBot="1">
      <c r="A8" s="25">
        <v>1</v>
      </c>
      <c r="B8" s="40"/>
      <c r="C8" s="41"/>
      <c r="D8" s="35"/>
      <c r="E8" s="19"/>
      <c r="F8" s="32"/>
      <c r="G8" s="19"/>
      <c r="H8" s="29"/>
      <c r="I8" s="39"/>
    </row>
    <row r="9" spans="1:15" s="38" customFormat="1" ht="33" customHeight="1" thickBot="1">
      <c r="A9" s="39">
        <f>A8+1</f>
        <v>2</v>
      </c>
      <c r="B9" s="40"/>
      <c r="C9" s="41"/>
      <c r="D9" s="42"/>
      <c r="E9" s="19"/>
      <c r="F9" s="32"/>
      <c r="G9" s="44"/>
      <c r="H9" s="36"/>
      <c r="I9" s="39"/>
    </row>
    <row r="10" spans="1:15" s="31" customFormat="1" ht="33" customHeight="1" thickBot="1">
      <c r="A10" s="39">
        <f>A9+1</f>
        <v>3</v>
      </c>
      <c r="B10" s="39"/>
      <c r="C10" s="15"/>
      <c r="D10" s="43"/>
      <c r="E10" s="33"/>
      <c r="F10" s="19"/>
      <c r="G10" s="34"/>
      <c r="H10" s="36"/>
      <c r="I10" s="39"/>
    </row>
    <row r="11" spans="1:15" ht="19.5" thickBot="1">
      <c r="G11" s="3" t="s">
        <v>9</v>
      </c>
      <c r="H11" s="4">
        <f>SUM(H8:H10)</f>
        <v>0</v>
      </c>
      <c r="I11" s="10"/>
    </row>
  </sheetData>
  <mergeCells count="13">
    <mergeCell ref="H1:I1"/>
    <mergeCell ref="H2:I2"/>
    <mergeCell ref="A3:I3"/>
    <mergeCell ref="D4:F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"/>
  <sheetViews>
    <sheetView workbookViewId="0">
      <selection activeCell="D17" sqref="D17"/>
    </sheetView>
  </sheetViews>
  <sheetFormatPr defaultColWidth="9.140625" defaultRowHeight="15"/>
  <cols>
    <col min="1" max="1" width="5.5703125" style="1" customWidth="1"/>
    <col min="2" max="2" width="13.7109375" style="1" customWidth="1"/>
    <col min="3" max="3" width="15.5703125" style="1" customWidth="1"/>
    <col min="4" max="4" width="21.85546875" style="1" customWidth="1"/>
    <col min="5" max="5" width="25.85546875" style="1" customWidth="1"/>
    <col min="6" max="6" width="17" style="1" customWidth="1"/>
    <col min="7" max="7" width="16.85546875" style="1" customWidth="1"/>
    <col min="8" max="8" width="17.7109375" style="1" customWidth="1"/>
    <col min="9" max="9" width="27.28515625" style="1" customWidth="1"/>
    <col min="10" max="10" width="17.7109375" style="1" customWidth="1"/>
    <col min="11" max="11" width="17.140625" style="1" customWidth="1"/>
    <col min="12" max="12" width="17" style="1" customWidth="1"/>
    <col min="13" max="13" width="16.5703125" style="1" customWidth="1"/>
    <col min="14" max="14" width="60.85546875" style="1" customWidth="1"/>
    <col min="15" max="15" width="15.5703125" style="1" customWidth="1"/>
    <col min="16" max="16384" width="9.140625" style="1"/>
  </cols>
  <sheetData>
    <row r="1" spans="1:15">
      <c r="H1" s="115"/>
      <c r="I1" s="115"/>
    </row>
    <row r="2" spans="1:15" ht="12.75" customHeight="1">
      <c r="H2" s="115"/>
      <c r="I2" s="115"/>
    </row>
    <row r="3" spans="1:15" ht="42.75" customHeight="1">
      <c r="A3" s="116" t="s">
        <v>10</v>
      </c>
      <c r="B3" s="116"/>
      <c r="C3" s="116"/>
      <c r="D3" s="116"/>
      <c r="E3" s="116"/>
      <c r="F3" s="116"/>
      <c r="G3" s="116"/>
      <c r="H3" s="116"/>
      <c r="I3" s="116"/>
      <c r="J3" s="2"/>
      <c r="K3" s="2"/>
      <c r="L3" s="2"/>
      <c r="M3" s="2"/>
      <c r="N3" s="2"/>
      <c r="O3" s="2"/>
    </row>
    <row r="4" spans="1:15" s="6" customFormat="1" ht="21.75" customHeight="1">
      <c r="A4" s="5"/>
      <c r="B4" s="5"/>
      <c r="C4" s="5"/>
      <c r="D4" s="116" t="s">
        <v>12</v>
      </c>
      <c r="E4" s="116"/>
      <c r="F4" s="116"/>
      <c r="G4" s="5"/>
      <c r="H4" s="5"/>
      <c r="I4" s="5"/>
      <c r="J4" s="2"/>
      <c r="K4" s="2"/>
      <c r="L4" s="2"/>
      <c r="M4" s="2"/>
      <c r="N4" s="2"/>
      <c r="O4" s="2"/>
    </row>
    <row r="5" spans="1:15" ht="15.75" customHeight="1" thickBot="1"/>
    <row r="6" spans="1:15" ht="15.75" customHeight="1" thickBot="1">
      <c r="A6" s="122" t="s">
        <v>4</v>
      </c>
      <c r="B6" s="122" t="s">
        <v>0</v>
      </c>
      <c r="C6" s="122" t="s">
        <v>1</v>
      </c>
      <c r="D6" s="122" t="s">
        <v>2</v>
      </c>
      <c r="E6" s="122" t="s">
        <v>3</v>
      </c>
      <c r="F6" s="122" t="s">
        <v>5</v>
      </c>
      <c r="G6" s="122" t="s">
        <v>6</v>
      </c>
      <c r="H6" s="122" t="s">
        <v>8</v>
      </c>
      <c r="I6" s="122" t="s">
        <v>7</v>
      </c>
    </row>
    <row r="7" spans="1:15" ht="51.75" customHeight="1" thickBot="1">
      <c r="A7" s="122"/>
      <c r="B7" s="122"/>
      <c r="C7" s="122"/>
      <c r="D7" s="122"/>
      <c r="E7" s="122"/>
      <c r="F7" s="122"/>
      <c r="G7" s="122"/>
      <c r="H7" s="123"/>
      <c r="I7" s="123"/>
    </row>
    <row r="8" spans="1:15" s="38" customFormat="1" ht="33" customHeight="1" thickBot="1">
      <c r="A8" s="39">
        <v>1</v>
      </c>
      <c r="B8" s="39"/>
      <c r="C8" s="39"/>
      <c r="D8" s="39"/>
      <c r="E8" s="39"/>
      <c r="F8" s="39"/>
      <c r="G8" s="39"/>
      <c r="H8" s="40"/>
      <c r="I8" s="40"/>
    </row>
    <row r="9" spans="1:15" s="38" customFormat="1" ht="30.75" customHeight="1" thickBot="1">
      <c r="A9" s="39">
        <f>A8+1</f>
        <v>2</v>
      </c>
      <c r="B9" s="39"/>
      <c r="C9" s="39"/>
      <c r="D9" s="39"/>
      <c r="E9" s="39"/>
      <c r="F9" s="39"/>
      <c r="G9" s="39"/>
      <c r="H9" s="40"/>
      <c r="I9" s="40"/>
    </row>
    <row r="10" spans="1:15" ht="35.25" customHeight="1" thickBot="1">
      <c r="A10" s="39">
        <f>A9+1</f>
        <v>3</v>
      </c>
      <c r="B10" s="30"/>
      <c r="C10" s="15"/>
      <c r="D10" s="15"/>
      <c r="E10" s="7"/>
      <c r="F10" s="7"/>
      <c r="G10" s="7"/>
      <c r="H10" s="29"/>
      <c r="I10" s="30"/>
    </row>
    <row r="11" spans="1:15" ht="19.5" thickBot="1">
      <c r="G11" s="3" t="s">
        <v>9</v>
      </c>
      <c r="H11" s="4">
        <f>SUM(H10:H10)</f>
        <v>0</v>
      </c>
    </row>
  </sheetData>
  <mergeCells count="13">
    <mergeCell ref="H1:I1"/>
    <mergeCell ref="H2:I2"/>
    <mergeCell ref="D6:D7"/>
    <mergeCell ref="C6:C7"/>
    <mergeCell ref="B6:B7"/>
    <mergeCell ref="A6:A7"/>
    <mergeCell ref="A3:I3"/>
    <mergeCell ref="H6:H7"/>
    <mergeCell ref="I6:I7"/>
    <mergeCell ref="G6:G7"/>
    <mergeCell ref="F6:F7"/>
    <mergeCell ref="E6:E7"/>
    <mergeCell ref="D4:F4"/>
  </mergeCells>
  <pageMargins left="0.7" right="0.7" top="0.75" bottom="0.75" header="0.3" footer="0.3"/>
  <pageSetup paperSize="9"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1"/>
  <sheetViews>
    <sheetView workbookViewId="0">
      <selection activeCell="H15" sqref="H15"/>
    </sheetView>
  </sheetViews>
  <sheetFormatPr defaultColWidth="9.140625" defaultRowHeight="15"/>
  <cols>
    <col min="1" max="1" width="5.5703125" style="13" customWidth="1"/>
    <col min="2" max="2" width="13.7109375" style="13" customWidth="1"/>
    <col min="3" max="3" width="15.5703125" style="13" customWidth="1"/>
    <col min="4" max="4" width="21.85546875" style="13" customWidth="1"/>
    <col min="5" max="5" width="25.140625" style="13" customWidth="1"/>
    <col min="6" max="6" width="17" style="13" customWidth="1"/>
    <col min="7" max="7" width="16.85546875" style="13" customWidth="1"/>
    <col min="8" max="8" width="17.7109375" style="13" customWidth="1"/>
    <col min="9" max="9" width="27.28515625" style="13" customWidth="1"/>
    <col min="10" max="10" width="17.7109375" style="13" customWidth="1"/>
    <col min="11" max="11" width="17.140625" style="13" customWidth="1"/>
    <col min="12" max="12" width="17" style="13" customWidth="1"/>
    <col min="13" max="13" width="16.5703125" style="13" customWidth="1"/>
    <col min="14" max="14" width="60.85546875" style="13" customWidth="1"/>
    <col min="15" max="15" width="15.5703125" style="13" customWidth="1"/>
    <col min="16" max="16384" width="9.140625" style="13"/>
  </cols>
  <sheetData>
    <row r="1" spans="1:15">
      <c r="H1" s="115"/>
      <c r="I1" s="115"/>
    </row>
    <row r="2" spans="1:15" ht="12.75" customHeight="1">
      <c r="H2" s="115"/>
      <c r="I2" s="115"/>
    </row>
    <row r="3" spans="1:15" ht="42.75" customHeight="1">
      <c r="A3" s="116" t="s">
        <v>10</v>
      </c>
      <c r="B3" s="116"/>
      <c r="C3" s="116"/>
      <c r="D3" s="116"/>
      <c r="E3" s="116"/>
      <c r="F3" s="116"/>
      <c r="G3" s="116"/>
      <c r="H3" s="116"/>
      <c r="I3" s="116"/>
      <c r="J3" s="2"/>
      <c r="K3" s="2"/>
      <c r="L3" s="2"/>
      <c r="M3" s="2"/>
      <c r="N3" s="2"/>
      <c r="O3" s="2"/>
    </row>
    <row r="4" spans="1:15" ht="21.75" customHeight="1">
      <c r="A4" s="14"/>
      <c r="B4" s="14"/>
      <c r="C4" s="14"/>
      <c r="D4" s="116" t="s">
        <v>13</v>
      </c>
      <c r="E4" s="116"/>
      <c r="F4" s="116"/>
      <c r="G4" s="14"/>
      <c r="H4" s="14"/>
      <c r="I4" s="14"/>
      <c r="J4" s="2"/>
      <c r="K4" s="2"/>
      <c r="L4" s="2"/>
      <c r="M4" s="2"/>
      <c r="N4" s="2"/>
      <c r="O4" s="2"/>
    </row>
    <row r="5" spans="1:15" ht="15.75" customHeight="1" thickBot="1"/>
    <row r="6" spans="1:15" ht="15.75" customHeight="1" thickBot="1">
      <c r="A6" s="122" t="s">
        <v>4</v>
      </c>
      <c r="B6" s="122" t="s">
        <v>0</v>
      </c>
      <c r="C6" s="122" t="s">
        <v>1</v>
      </c>
      <c r="D6" s="122" t="s">
        <v>2</v>
      </c>
      <c r="E6" s="122" t="s">
        <v>3</v>
      </c>
      <c r="F6" s="122" t="s">
        <v>5</v>
      </c>
      <c r="G6" s="122" t="s">
        <v>6</v>
      </c>
      <c r="H6" s="122" t="s">
        <v>8</v>
      </c>
      <c r="I6" s="122" t="s">
        <v>7</v>
      </c>
    </row>
    <row r="7" spans="1:15" ht="51.75" customHeight="1" thickBot="1">
      <c r="A7" s="122"/>
      <c r="B7" s="122"/>
      <c r="C7" s="122"/>
      <c r="D7" s="122"/>
      <c r="E7" s="123"/>
      <c r="F7" s="123"/>
      <c r="G7" s="123"/>
      <c r="H7" s="123"/>
      <c r="I7" s="123"/>
    </row>
    <row r="8" spans="1:15" ht="33.75" customHeight="1" thickBot="1">
      <c r="A8" s="16">
        <v>1</v>
      </c>
      <c r="B8" s="18"/>
      <c r="C8" s="21"/>
      <c r="D8" s="21"/>
      <c r="E8" s="17"/>
      <c r="F8" s="19"/>
      <c r="G8" s="19"/>
      <c r="H8" s="20"/>
      <c r="I8" s="17"/>
    </row>
    <row r="9" spans="1:15" s="27" customFormat="1" ht="31.5" customHeight="1" thickBot="1">
      <c r="A9" s="28">
        <f>A8+1</f>
        <v>2</v>
      </c>
      <c r="B9" s="21"/>
      <c r="C9" s="21"/>
      <c r="D9" s="21"/>
      <c r="E9" s="17"/>
      <c r="F9" s="19"/>
      <c r="G9" s="19"/>
      <c r="H9" s="29"/>
      <c r="I9" s="17"/>
    </row>
    <row r="10" spans="1:15" s="27" customFormat="1" ht="41.25" customHeight="1" thickBot="1">
      <c r="A10" s="28">
        <f t="shared" ref="A10" si="0">A9+1</f>
        <v>3</v>
      </c>
      <c r="B10" s="21"/>
      <c r="C10" s="21"/>
      <c r="D10" s="21"/>
      <c r="E10" s="17"/>
      <c r="F10" s="19"/>
      <c r="G10" s="19"/>
      <c r="H10" s="20"/>
      <c r="I10" s="17"/>
    </row>
    <row r="11" spans="1:15" ht="22.5" customHeight="1" thickBot="1">
      <c r="G11" s="22" t="s">
        <v>9</v>
      </c>
      <c r="H11" s="23">
        <f>SUM(H8:H10)</f>
        <v>0</v>
      </c>
      <c r="I11" s="10"/>
    </row>
  </sheetData>
  <mergeCells count="13">
    <mergeCell ref="G6:G7"/>
    <mergeCell ref="H6:H7"/>
    <mergeCell ref="I6:I7"/>
    <mergeCell ref="H1:I1"/>
    <mergeCell ref="H2:I2"/>
    <mergeCell ref="A3:I3"/>
    <mergeCell ref="D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Январь 2022г.</vt:lpstr>
      <vt:lpstr>Февраль 2022</vt:lpstr>
      <vt:lpstr>Март 2022</vt:lpstr>
      <vt:lpstr>2 квартал 2020</vt:lpstr>
      <vt:lpstr>3 квартал 2020</vt:lpstr>
      <vt:lpstr>4 квартал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2022-08-31T09:33:25Z</dcterms:modified>
</cp:coreProperties>
</file>